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VanMaMa\Downloads\"/>
    </mc:Choice>
  </mc:AlternateContent>
  <xr:revisionPtr revIDLastSave="0" documentId="8_{10B7DA17-1046-4394-A772-CA6748B1AE7B}" xr6:coauthVersionLast="45" xr6:coauthVersionMax="45" xr10:uidLastSave="{00000000-0000-0000-0000-000000000000}"/>
  <bookViews>
    <workbookView xWindow="-120" yWindow="-120" windowWidth="29040" windowHeight="15840" activeTab="1" xr2:uid="{00000000-000D-0000-FFFF-FFFF00000000}"/>
  </bookViews>
  <sheets>
    <sheet name="Technical Notes" sheetId="26" r:id="rId1"/>
    <sheet name="June 2018p" sheetId="35" r:id="rId2"/>
    <sheet name="June 2017" sheetId="30" r:id="rId3"/>
    <sheet name="Mozart Reports" sheetId="34" state="veryHidden" r:id="rId4"/>
    <sheet name="June 2016" sheetId="31" r:id="rId5"/>
    <sheet name="June 2015" sheetId="28" r:id="rId6"/>
    <sheet name="June 2014" sheetId="27" r:id="rId7"/>
    <sheet name="June 2013" sheetId="23" r:id="rId8"/>
    <sheet name="June 2012" sheetId="24" r:id="rId9"/>
    <sheet name="June 2011" sheetId="25" r:id="rId10"/>
    <sheet name="June 2010" sheetId="21" r:id="rId11"/>
    <sheet name="June 2009" sheetId="18" r:id="rId12"/>
    <sheet name="June 2008" sheetId="19" r:id="rId13"/>
    <sheet name="June 2007" sheetId="15" r:id="rId14"/>
    <sheet name="June 2006" sheetId="3" r:id="rId15"/>
    <sheet name="June 2005" sheetId="2" r:id="rId16"/>
    <sheet name="June 2004" sheetId="1" r:id="rId17"/>
    <sheet name="June 2003" sheetId="4" r:id="rId18"/>
    <sheet name="June 2002" sheetId="5" r:id="rId19"/>
    <sheet name="June 2001" sheetId="6" r:id="rId20"/>
    <sheet name="June 2000" sheetId="14" r:id="rId21"/>
    <sheet name="June 1999" sheetId="13" r:id="rId22"/>
    <sheet name="June 1998" sheetId="12" r:id="rId23"/>
    <sheet name="June 1997" sheetId="11" r:id="rId24"/>
    <sheet name="June 1996" sheetId="7" r:id="rId25"/>
  </sheets>
  <externalReferences>
    <externalReference r:id="rId26"/>
    <externalReference r:id="rId27"/>
  </externalReferences>
  <definedNames>
    <definedName name="_xlnm._FilterDatabase" localSheetId="2" hidden="1">'June 2017'!$A$3:$Q$59</definedName>
    <definedName name="MSTR.FPS_trade_prod_by_country">#REF!</definedName>
    <definedName name="MSTR.FPS_trade_prod_by_country.1">#REF!</definedName>
    <definedName name="_xlnm.Print_Area" localSheetId="9">'June 2011'!$A$1:$R$46</definedName>
    <definedName name="_xlnm.Print_Area" localSheetId="8">'June 2012'!$A$1:$R$46</definedName>
    <definedName name="_xlnm.Print_Area" localSheetId="7">'June 2013'!$A$1:$R$46</definedName>
    <definedName name="_xlnm.Print_Area" localSheetId="6">'June 2014'!$A$1:$Q$46</definedName>
    <definedName name="Print_Area_MI" localSheetId="12">[1]EXPJUN!$AC$1:$AT$43</definedName>
    <definedName name="Print_Area_MI" localSheetId="11">[1]EXPJUN!$AC$1:$AT$43</definedName>
    <definedName name="Print_Area_MI" localSheetId="10">[1]EXPJUN!$AC$1:$AT$43</definedName>
    <definedName name="Print_Area_MI">[2]EXPJUN!$AC$1:$AT$43</definedName>
    <definedName name="Print_Titles_MI" localSheetId="12">[1]EXPJUN!$A$1:$A$65536</definedName>
    <definedName name="Print_Titles_MI" localSheetId="11">[1]EXPJUN!$A$1:$A$65536</definedName>
    <definedName name="Print_Titles_MI" localSheetId="10">[1]EXPJUN!$A$1:$A$65536</definedName>
    <definedName name="Print_Titles_MI">[2]EXPJUN!$A$1:$A$65536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2" l="1"/>
  <c r="I6" i="2"/>
  <c r="Q6" i="2"/>
  <c r="H7" i="2"/>
  <c r="I7" i="2"/>
  <c r="Q7" i="2" s="1"/>
  <c r="Q8" i="2"/>
  <c r="Q9" i="2"/>
  <c r="Q10" i="2"/>
  <c r="H11" i="2"/>
  <c r="I11" i="2"/>
  <c r="Q11" i="2" s="1"/>
  <c r="Q12" i="2"/>
  <c r="Q13" i="2"/>
  <c r="H14" i="2"/>
  <c r="I14" i="2"/>
  <c r="Q14" i="2" s="1"/>
  <c r="H15" i="2"/>
  <c r="I15" i="2"/>
  <c r="Q15" i="2" s="1"/>
  <c r="Q16" i="2"/>
  <c r="H17" i="2"/>
  <c r="I17" i="2"/>
  <c r="Q17" i="2" s="1"/>
  <c r="H18" i="2"/>
  <c r="I18" i="2"/>
  <c r="Q18" i="2" s="1"/>
  <c r="Q19" i="2"/>
  <c r="Q20" i="2"/>
  <c r="Q21" i="2"/>
  <c r="Q22" i="2"/>
  <c r="Q23" i="2"/>
  <c r="H24" i="2"/>
  <c r="I24" i="2"/>
  <c r="Q24" i="2" s="1"/>
  <c r="Q25" i="2"/>
  <c r="H26" i="2"/>
  <c r="I26" i="2"/>
  <c r="Q26" i="2"/>
  <c r="Q27" i="2"/>
  <c r="H28" i="2"/>
  <c r="I28" i="2"/>
  <c r="Q28" i="2" s="1"/>
  <c r="Q29" i="2"/>
  <c r="H30" i="2"/>
  <c r="I30" i="2"/>
  <c r="Q30" i="2"/>
  <c r="Q31" i="2"/>
  <c r="H32" i="2"/>
  <c r="I32" i="2"/>
  <c r="Q32" i="2" s="1"/>
  <c r="Q33" i="2"/>
  <c r="Q34" i="2"/>
  <c r="Q35" i="2"/>
  <c r="H36" i="2"/>
  <c r="I36" i="2"/>
  <c r="Q36" i="2"/>
  <c r="Q37" i="2"/>
  <c r="H38" i="2"/>
  <c r="I38" i="2"/>
  <c r="Q38" i="2" s="1"/>
  <c r="Q39" i="2"/>
  <c r="Q40" i="2"/>
  <c r="Q41" i="2"/>
  <c r="Q42" i="2"/>
  <c r="H43" i="2"/>
  <c r="I43" i="2"/>
  <c r="Q43" i="2" s="1"/>
  <c r="H6" i="1"/>
  <c r="I6" i="1"/>
  <c r="Q6" i="1" s="1"/>
  <c r="H7" i="1"/>
  <c r="I7" i="1"/>
  <c r="Q7" i="1" s="1"/>
  <c r="Q11" i="1"/>
  <c r="E12" i="1"/>
  <c r="E45" i="1" s="1"/>
  <c r="H12" i="1"/>
  <c r="I12" i="1"/>
  <c r="C13" i="1"/>
  <c r="Q13" i="1" s="1"/>
  <c r="Q14" i="1"/>
  <c r="H15" i="1"/>
  <c r="I15" i="1"/>
  <c r="Q15" i="1" s="1"/>
  <c r="H16" i="1"/>
  <c r="I16" i="1"/>
  <c r="Q16" i="1" s="1"/>
  <c r="Q17" i="1"/>
  <c r="Q18" i="1"/>
  <c r="H19" i="1"/>
  <c r="I19" i="1"/>
  <c r="K19" i="1"/>
  <c r="H20" i="1"/>
  <c r="I20" i="1"/>
  <c r="Q20" i="1"/>
  <c r="E21" i="1"/>
  <c r="H21" i="1"/>
  <c r="I21" i="1"/>
  <c r="Q21" i="1" s="1"/>
  <c r="Q22" i="1"/>
  <c r="Q23" i="1"/>
  <c r="Q24" i="1"/>
  <c r="H25" i="1"/>
  <c r="I25" i="1"/>
  <c r="Q25" i="1" s="1"/>
  <c r="H26" i="1"/>
  <c r="I26" i="1"/>
  <c r="Q26" i="1"/>
  <c r="M27" i="1"/>
  <c r="M45" i="1" s="1"/>
  <c r="Q28" i="1"/>
  <c r="H29" i="1"/>
  <c r="I29" i="1"/>
  <c r="Q29" i="1" s="1"/>
  <c r="Q30" i="1"/>
  <c r="H31" i="1"/>
  <c r="I31" i="1"/>
  <c r="Q31" i="1"/>
  <c r="I32" i="1"/>
  <c r="Q32" i="1" s="1"/>
  <c r="Q33" i="1"/>
  <c r="Q34" i="1"/>
  <c r="Q35" i="1"/>
  <c r="H36" i="1"/>
  <c r="I36" i="1"/>
  <c r="P36" i="1"/>
  <c r="Q36" i="1" s="1"/>
  <c r="Q37" i="1"/>
  <c r="C38" i="1"/>
  <c r="H38" i="1"/>
  <c r="I38" i="1"/>
  <c r="Q38" i="1"/>
  <c r="H39" i="1"/>
  <c r="Q39" i="1"/>
  <c r="Q40" i="1"/>
  <c r="Q41" i="1"/>
  <c r="H42" i="1"/>
  <c r="Q42" i="1"/>
  <c r="H43" i="1"/>
  <c r="I43" i="1"/>
  <c r="Q43" i="1" s="1"/>
  <c r="Q44" i="1"/>
  <c r="B45" i="1"/>
  <c r="C45" i="1"/>
  <c r="D45" i="1"/>
  <c r="F45" i="1"/>
  <c r="G45" i="1"/>
  <c r="H46" i="1"/>
  <c r="I46" i="1"/>
  <c r="Q46" i="1" s="1"/>
  <c r="J45" i="1"/>
  <c r="K45" i="1"/>
  <c r="L45" i="1"/>
  <c r="N45" i="1"/>
  <c r="O45" i="1"/>
  <c r="Q27" i="1" l="1"/>
  <c r="Q19" i="1"/>
  <c r="H44" i="2"/>
  <c r="P45" i="1"/>
  <c r="I44" i="2"/>
  <c r="Q44" i="2" s="1"/>
  <c r="H45" i="1"/>
  <c r="Q12" i="1"/>
  <c r="I45" i="1"/>
  <c r="Q45" i="1" s="1"/>
</calcChain>
</file>

<file path=xl/sharedStrings.xml><?xml version="1.0" encoding="utf-8"?>
<sst xmlns="http://schemas.openxmlformats.org/spreadsheetml/2006/main" count="6630" uniqueCount="399">
  <si>
    <t>Fibreboard</t>
  </si>
  <si>
    <t>Plywood</t>
  </si>
  <si>
    <t>Quantity</t>
  </si>
  <si>
    <t>(NZ$000)</t>
  </si>
  <si>
    <t>American Samoa</t>
  </si>
  <si>
    <t>-</t>
  </si>
  <si>
    <t>Australia</t>
  </si>
  <si>
    <t>Belgium</t>
  </si>
  <si>
    <t>Britain</t>
  </si>
  <si>
    <t>Canada</t>
  </si>
  <si>
    <t>Chile</t>
  </si>
  <si>
    <t>Cook Islands</t>
  </si>
  <si>
    <t>Egypt</t>
  </si>
  <si>
    <t>Fiji</t>
  </si>
  <si>
    <t>French Polynesia</t>
  </si>
  <si>
    <t>Germany</t>
  </si>
  <si>
    <t>Greece</t>
  </si>
  <si>
    <t>India</t>
  </si>
  <si>
    <t>Indonesia</t>
  </si>
  <si>
    <t>Japan</t>
  </si>
  <si>
    <t>Kiribati</t>
  </si>
  <si>
    <t>Malaysia</t>
  </si>
  <si>
    <t>New Caledonia</t>
  </si>
  <si>
    <t>Norfolk Island</t>
  </si>
  <si>
    <t>Pakistan</t>
  </si>
  <si>
    <t>Papua New Guinea</t>
  </si>
  <si>
    <t>Philippines</t>
  </si>
  <si>
    <t>Samoa</t>
  </si>
  <si>
    <t>Saudi Arabia</t>
  </si>
  <si>
    <t>Singapore</t>
  </si>
  <si>
    <t>South Africa</t>
  </si>
  <si>
    <t>Spain</t>
  </si>
  <si>
    <t>Sri Lanka</t>
  </si>
  <si>
    <t>Switzerland</t>
  </si>
  <si>
    <t>Taiwan</t>
  </si>
  <si>
    <t>Thailand</t>
  </si>
  <si>
    <t>Tonga</t>
  </si>
  <si>
    <t>United Arab Emirates</t>
  </si>
  <si>
    <t>USA</t>
  </si>
  <si>
    <t>Vanuatu</t>
  </si>
  <si>
    <t>Vietnam</t>
  </si>
  <si>
    <t>Total</t>
  </si>
  <si>
    <t>Iran</t>
  </si>
  <si>
    <t>Italy</t>
  </si>
  <si>
    <t>Netherlands</t>
  </si>
  <si>
    <t>Solomon Islands</t>
  </si>
  <si>
    <t>-  Nil</t>
  </si>
  <si>
    <t>Country of destination</t>
  </si>
  <si>
    <t>Logs and poles</t>
  </si>
  <si>
    <t>Wood pulp</t>
  </si>
  <si>
    <t>Kuwait</t>
  </si>
  <si>
    <t>Bangladesh</t>
  </si>
  <si>
    <t>(tonnes)</t>
  </si>
  <si>
    <t>Notes</t>
  </si>
  <si>
    <t>Source</t>
  </si>
  <si>
    <t>Symbol</t>
  </si>
  <si>
    <t>p  Provisional.</t>
  </si>
  <si>
    <r>
      <t>(m</t>
    </r>
    <r>
      <rPr>
        <vertAlign val="superscript"/>
        <sz val="8"/>
        <rFont val="Times New Roman"/>
        <family val="1"/>
      </rPr>
      <t>3</t>
    </r>
    <r>
      <rPr>
        <sz val="8"/>
        <rFont val="Times New Roman"/>
        <family val="1"/>
      </rPr>
      <t>)</t>
    </r>
  </si>
  <si>
    <t>All forestry products</t>
  </si>
  <si>
    <t>Hong Kong</t>
  </si>
  <si>
    <t>Korea</t>
  </si>
  <si>
    <t>China</t>
  </si>
  <si>
    <t>1  This table includes all those countries to which New Zealand exported NZ$1 million or more of forestry products for the year.</t>
  </si>
  <si>
    <t>3  Individual entries may not sum to stated totals due to rounding.</t>
  </si>
  <si>
    <t>Value</t>
  </si>
  <si>
    <t>Paper and
paperboard</t>
  </si>
  <si>
    <t>5  Other forestry products includes chips, mouldings, manufactures of paper and paperboard, furniture and miscellaneous forestry products.</t>
  </si>
  <si>
    <r>
      <t>Other countries</t>
    </r>
    <r>
      <rPr>
        <vertAlign val="superscript"/>
        <sz val="8"/>
        <rFont val="Times New Roman"/>
        <family val="1"/>
      </rPr>
      <t>6</t>
    </r>
  </si>
  <si>
    <r>
      <t>Other panel
products</t>
    </r>
    <r>
      <rPr>
        <b/>
        <vertAlign val="superscript"/>
        <sz val="8"/>
        <rFont val="Times New Roman"/>
        <family val="1"/>
      </rPr>
      <t>4</t>
    </r>
  </si>
  <si>
    <r>
      <t>Other forestry
products</t>
    </r>
    <r>
      <rPr>
        <b/>
        <vertAlign val="superscript"/>
        <sz val="8"/>
        <rFont val="Times New Roman"/>
        <family val="1"/>
      </rPr>
      <t>5</t>
    </r>
  </si>
  <si>
    <t>Statistics New Zealand, Overseas Trade</t>
  </si>
  <si>
    <t>6  Other countries are all other countries to which New Zealand has exported forestry products during the year.</t>
  </si>
  <si>
    <t>Sawn timber
and sleepers</t>
  </si>
  <si>
    <r>
      <t>(m</t>
    </r>
    <r>
      <rPr>
        <vertAlign val="superscript"/>
        <sz val="8"/>
        <rFont val="Times New Roman"/>
        <family val="1"/>
      </rPr>
      <t>3</t>
    </r>
    <r>
      <rPr>
        <sz val="8"/>
        <rFont val="Times New Roman"/>
        <family val="1"/>
      </rPr>
      <t>(r))</t>
    </r>
  </si>
  <si>
    <r>
      <t>(m</t>
    </r>
    <r>
      <rPr>
        <vertAlign val="superscript"/>
        <sz val="8"/>
        <rFont val="Times New Roman"/>
        <family val="1"/>
      </rPr>
      <t>3</t>
    </r>
    <r>
      <rPr>
        <sz val="8"/>
        <rFont val="Times New Roman"/>
        <family val="1"/>
      </rPr>
      <t>(s))</t>
    </r>
  </si>
  <si>
    <t>2  Values are NZ$ free on board and may include some items, e.g. plywood, for which no quantities are given.</t>
  </si>
  <si>
    <t>4  Other panel products is total exports of veneer and particleboard.</t>
  </si>
  <si>
    <t>Mexico</t>
  </si>
  <si>
    <r>
      <t>Table 2: Exports of forestry products from New Zealand by main countries of destination for the year ended June 1997</t>
    </r>
    <r>
      <rPr>
        <b/>
        <vertAlign val="superscript"/>
        <sz val="11"/>
        <rFont val="Times New Roman"/>
        <family val="1"/>
      </rPr>
      <t>1, 2, 3</t>
    </r>
  </si>
  <si>
    <t>Brazil</t>
  </si>
  <si>
    <t>Jamaica</t>
  </si>
  <si>
    <r>
      <t>Table 1: Exports of forestry products from New Zealand by main countries of destination for the year ended June 1996</t>
    </r>
    <r>
      <rPr>
        <b/>
        <vertAlign val="superscript"/>
        <sz val="11"/>
        <rFont val="Times New Roman"/>
        <family val="1"/>
      </rPr>
      <t>1, 2, 3</t>
    </r>
  </si>
  <si>
    <r>
      <t>Table 3: Exports of forestry products from New Zealand by main countries of destination for the year ended June 1998</t>
    </r>
    <r>
      <rPr>
        <b/>
        <vertAlign val="superscript"/>
        <sz val="11"/>
        <rFont val="Times New Roman"/>
        <family val="1"/>
      </rPr>
      <t>1, 2, 3</t>
    </r>
  </si>
  <si>
    <r>
      <t>Table 6: Exports of forestry products from New Zealand by main countries of destination for the year ended June 2001</t>
    </r>
    <r>
      <rPr>
        <b/>
        <vertAlign val="superscript"/>
        <sz val="11"/>
        <rFont val="Times New Roman"/>
        <family val="1"/>
      </rPr>
      <t>1, 2, 3</t>
    </r>
  </si>
  <si>
    <r>
      <t>Table 7: Exports of forestry products from New Zealand by main countries of destination for the year ended June 2002</t>
    </r>
    <r>
      <rPr>
        <b/>
        <vertAlign val="superscript"/>
        <sz val="11"/>
        <rFont val="Times New Roman"/>
        <family val="1"/>
      </rPr>
      <t>1, 2, 3</t>
    </r>
  </si>
  <si>
    <r>
      <t>Table 8: Exports of forestry products from New Zealand by main countries of destination for the year ended June 2003</t>
    </r>
    <r>
      <rPr>
        <b/>
        <vertAlign val="superscript"/>
        <sz val="11"/>
        <rFont val="Times New Roman"/>
        <family val="1"/>
      </rPr>
      <t>1, 2, 3</t>
    </r>
  </si>
  <si>
    <r>
      <t>Table 9: Exports of forestry products from New Zealand by main countries of destination for the year ended June 2004</t>
    </r>
    <r>
      <rPr>
        <b/>
        <vertAlign val="superscript"/>
        <sz val="11"/>
        <rFont val="Times New Roman"/>
        <family val="1"/>
      </rPr>
      <t>1, 2, 3</t>
    </r>
  </si>
  <si>
    <r>
      <t>Table 10: Exports of forestry products from New Zealand by main countries of destination for the year ended June 2005</t>
    </r>
    <r>
      <rPr>
        <b/>
        <vertAlign val="superscript"/>
        <sz val="11"/>
        <rFont val="Times New Roman"/>
        <family val="1"/>
      </rPr>
      <t>1, 2, 3</t>
    </r>
  </si>
  <si>
    <t>Algeria</t>
  </si>
  <si>
    <t>Ukraine</t>
  </si>
  <si>
    <r>
      <t>Table 4: Exports of forestry products from New Zealand by main countries of destination for the year ended June 1999</t>
    </r>
    <r>
      <rPr>
        <b/>
        <vertAlign val="superscript"/>
        <sz val="11"/>
        <rFont val="Times New Roman"/>
        <family val="1"/>
      </rPr>
      <t>1, 2, 3</t>
    </r>
  </si>
  <si>
    <r>
      <t>Table 5: Exports of forestry products from New Zealand by main countries of destination for the year ended June 2000</t>
    </r>
    <r>
      <rPr>
        <b/>
        <vertAlign val="superscript"/>
        <sz val="11"/>
        <rFont val="Times New Roman"/>
        <family val="1"/>
      </rPr>
      <t>1, 2, 3</t>
    </r>
  </si>
  <si>
    <t>Taiwan, Province of China</t>
  </si>
  <si>
    <t>American Samoa</t>
  </si>
  <si>
    <t>371 002</t>
  </si>
  <si>
    <t>104 906</t>
  </si>
  <si>
    <t>198 055</t>
  </si>
  <si>
    <t>63 008</t>
  </si>
  <si>
    <t>41 494</t>
  </si>
  <si>
    <t>18 136</t>
  </si>
  <si>
    <t>1 276</t>
  </si>
  <si>
    <t>4 982</t>
  </si>
  <si>
    <t>2 166</t>
  </si>
  <si>
    <t>56 580</t>
  </si>
  <si>
    <t>33 134</t>
  </si>
  <si>
    <t>29 343</t>
  </si>
  <si>
    <t>34 897</t>
  </si>
  <si>
    <t>24 986</t>
  </si>
  <si>
    <t>2 253</t>
  </si>
  <si>
    <t>1 487</t>
  </si>
  <si>
    <t>5 236</t>
  </si>
  <si>
    <t>2 696</t>
  </si>
  <si>
    <t>1 685</t>
  </si>
  <si>
    <t>13 099</t>
  </si>
  <si>
    <t>43 983</t>
  </si>
  <si>
    <t>74 787</t>
  </si>
  <si>
    <t>34 905</t>
  </si>
  <si>
    <t>8 991</t>
  </si>
  <si>
    <t>3 414</t>
  </si>
  <si>
    <t>347 247</t>
  </si>
  <si>
    <t>14 004</t>
  </si>
  <si>
    <t>7 885</t>
  </si>
  <si>
    <t>6 309</t>
  </si>
  <si>
    <t>69 875</t>
  </si>
  <si>
    <t>5 187</t>
  </si>
  <si>
    <t>5 511</t>
  </si>
  <si>
    <t>10 900</t>
  </si>
  <si>
    <t>2 385</t>
  </si>
  <si>
    <t>1 283</t>
  </si>
  <si>
    <t>1 705 803</t>
  </si>
  <si>
    <t>226 678</t>
  </si>
  <si>
    <t>211 118</t>
  </si>
  <si>
    <t>1 084</t>
  </si>
  <si>
    <t>175 413</t>
  </si>
  <si>
    <t>54 875</t>
  </si>
  <si>
    <t>49 886</t>
  </si>
  <si>
    <t>2 721 934</t>
  </si>
  <si>
    <t>49 681</t>
  </si>
  <si>
    <t>67 675</t>
  </si>
  <si>
    <t>6 879</t>
  </si>
  <si>
    <t>12 370</t>
  </si>
  <si>
    <t>1 735</t>
  </si>
  <si>
    <t>1 020</t>
  </si>
  <si>
    <t>11 447</t>
  </si>
  <si>
    <t>4 688</t>
  </si>
  <si>
    <t>14 262</t>
  </si>
  <si>
    <t>25 042</t>
  </si>
  <si>
    <t>5 231</t>
  </si>
  <si>
    <t>9 460</t>
  </si>
  <si>
    <t>3 939</t>
  </si>
  <si>
    <t>1 341</t>
  </si>
  <si>
    <t>1 589</t>
  </si>
  <si>
    <t>80 329</t>
  </si>
  <si>
    <t>23 396</t>
  </si>
  <si>
    <t>4 907</t>
  </si>
  <si>
    <t>13 419</t>
  </si>
  <si>
    <t>7 800</t>
  </si>
  <si>
    <t>3 716</t>
  </si>
  <si>
    <t>1 244</t>
  </si>
  <si>
    <t>19 284</t>
  </si>
  <si>
    <t>6 052</t>
  </si>
  <si>
    <t>26 796</t>
  </si>
  <si>
    <t>7 208</t>
  </si>
  <si>
    <t>1 223</t>
  </si>
  <si>
    <t>2 636</t>
  </si>
  <si>
    <t>6 389</t>
  </si>
  <si>
    <t>1 005</t>
  </si>
  <si>
    <t>5 238</t>
  </si>
  <si>
    <t>102 231</t>
  </si>
  <si>
    <t>131 683</t>
  </si>
  <si>
    <t>46 595</t>
  </si>
  <si>
    <t>4 890</t>
  </si>
  <si>
    <t>48 241</t>
  </si>
  <si>
    <t>1 059</t>
  </si>
  <si>
    <t>45 061</t>
  </si>
  <si>
    <t>25 215</t>
  </si>
  <si>
    <t>16 937</t>
  </si>
  <si>
    <t>15 592</t>
  </si>
  <si>
    <t>3 114</t>
  </si>
  <si>
    <t>2 046</t>
  </si>
  <si>
    <t>76 692</t>
  </si>
  <si>
    <t>28 048</t>
  </si>
  <si>
    <t>3 880</t>
  </si>
  <si>
    <t>29 569</t>
  </si>
  <si>
    <t>305 082</t>
  </si>
  <si>
    <t>33 282</t>
  </si>
  <si>
    <t>2 597</t>
  </si>
  <si>
    <t>7 552</t>
  </si>
  <si>
    <t>1 249</t>
  </si>
  <si>
    <t>7 855</t>
  </si>
  <si>
    <t>11 099</t>
  </si>
  <si>
    <t>2 447</t>
  </si>
  <si>
    <t>1 278</t>
  </si>
  <si>
    <t>3 253</t>
  </si>
  <si>
    <t>5 190 078</t>
  </si>
  <si>
    <t>1 297 845</t>
  </si>
  <si>
    <t>622 636</t>
  </si>
  <si>
    <t>448 034</t>
  </si>
  <si>
    <t>448 526</t>
  </si>
  <si>
    <t>111 513</t>
  </si>
  <si>
    <t>82 603</t>
  </si>
  <si>
    <t>United Kingdom</t>
  </si>
  <si>
    <t>United States of America</t>
  </si>
  <si>
    <t>Other</t>
  </si>
  <si>
    <r>
      <t>Table 11: Exports of forestry products from New Zealand by main countries of destination for the year ended June 2006</t>
    </r>
    <r>
      <rPr>
        <b/>
        <vertAlign val="superscript"/>
        <sz val="11"/>
        <rFont val="Times New Roman"/>
        <family val="1"/>
      </rPr>
      <t>1, 2, 3</t>
    </r>
  </si>
  <si>
    <r>
      <t>Other panel
products</t>
    </r>
    <r>
      <rPr>
        <b/>
        <vertAlign val="superscript"/>
        <sz val="8"/>
        <rFont val="Times New Roman"/>
        <family val="1"/>
      </rPr>
      <t>5</t>
    </r>
  </si>
  <si>
    <r>
      <t>Other forestry
products</t>
    </r>
    <r>
      <rPr>
        <b/>
        <vertAlign val="superscript"/>
        <sz val="8"/>
        <rFont val="Times New Roman"/>
        <family val="1"/>
      </rPr>
      <t>6</t>
    </r>
  </si>
  <si>
    <r>
      <t>All forestry products</t>
    </r>
    <r>
      <rPr>
        <b/>
        <vertAlign val="superscript"/>
        <sz val="8"/>
        <rFont val="Times New Roman"/>
        <family val="1"/>
      </rPr>
      <t>7</t>
    </r>
  </si>
  <si>
    <r>
      <t>Other Countries</t>
    </r>
    <r>
      <rPr>
        <vertAlign val="superscript"/>
        <sz val="8"/>
        <rFont val="Times New Roman"/>
        <family val="1"/>
      </rPr>
      <t>8</t>
    </r>
  </si>
  <si>
    <t>4  Paper and Paperboard figures are suppressed to comply with Statistics New Zealand confidentiality rules.</t>
  </si>
  <si>
    <t>5  Other panel products is total exports of veneer and particleboard.</t>
  </si>
  <si>
    <t>6  Other forestry products includes chips, mouldings, manufactures of paper and paperboard, furniture and miscellaneous forestry products.</t>
  </si>
  <si>
    <t>7  All forestry products total value and total country values does not include Paper and Paperboard.</t>
  </si>
  <si>
    <t>8  Other countries are all other countries to which New Zealand has exported forestry products during the year.</t>
  </si>
  <si>
    <t>..</t>
  </si>
  <si>
    <r>
      <t>Paper and
paperboard</t>
    </r>
    <r>
      <rPr>
        <b/>
        <vertAlign val="superscript"/>
        <sz val="8"/>
        <rFont val="Times New Roman"/>
        <family val="1"/>
      </rPr>
      <t>4</t>
    </r>
  </si>
  <si>
    <t>..  Not available</t>
  </si>
  <si>
    <r>
      <t>Other</t>
    </r>
    <r>
      <rPr>
        <vertAlign val="superscript"/>
        <sz val="8"/>
        <rFont val="Times New Roman"/>
        <family val="1"/>
      </rPr>
      <t>8</t>
    </r>
  </si>
  <si>
    <t>4  Paper and paperboard figures are suppressed to comply with Statistics New Zealand confidentiality rules.</t>
  </si>
  <si>
    <t>7  All forestry product totals exclude paper and paperboard.</t>
  </si>
  <si>
    <t>P  Provisional.</t>
  </si>
  <si>
    <t>-   Nil.</t>
  </si>
  <si>
    <t>..  Not available.</t>
  </si>
  <si>
    <r>
      <t>Table 12: Exports of forestry products from New Zealand by main countries of destination for the year ended June 2007</t>
    </r>
    <r>
      <rPr>
        <b/>
        <vertAlign val="superscript"/>
        <sz val="11"/>
        <rFont val="Times New Roman"/>
        <family val="1"/>
      </rPr>
      <t>1, 2, 3</t>
    </r>
  </si>
  <si>
    <t>4  Newsprint figures are suppressed to comply with Statistics New Zealand confidentiality rules.</t>
  </si>
  <si>
    <t>7  All forestry product totals exclude newsprint.</t>
  </si>
  <si>
    <t>Symbols</t>
  </si>
  <si>
    <r>
      <t>Paper and paperboard</t>
    </r>
    <r>
      <rPr>
        <b/>
        <vertAlign val="superscript"/>
        <sz val="8"/>
        <rFont val="Times New Roman"/>
        <family val="1"/>
      </rPr>
      <t>4</t>
    </r>
  </si>
  <si>
    <r>
      <t>Other countries</t>
    </r>
    <r>
      <rPr>
        <vertAlign val="superscript"/>
        <sz val="8"/>
        <rFont val="Times New Roman"/>
        <family val="1"/>
      </rPr>
      <t>8</t>
    </r>
  </si>
  <si>
    <t>Statistics New Zealand. Compiled by Information and Analysis, Ministry of Agriculture and Forestry.</t>
  </si>
  <si>
    <t>7  All forestry products total value and total country values does not include newsprint.</t>
  </si>
  <si>
    <t xml:space="preserve"> -  Nil.</t>
  </si>
  <si>
    <r>
      <t>Table 14: Exports of forestry products from New Zealand by main countries of destination for the year ended June 2009</t>
    </r>
    <r>
      <rPr>
        <b/>
        <vertAlign val="superscript"/>
        <sz val="11"/>
        <rFont val="Times New Roman"/>
        <family val="1"/>
      </rPr>
      <t>1, 2, 3</t>
    </r>
  </si>
  <si>
    <r>
      <t>Table 13: Exports of forestry products from New Zealand by main countries of destination for the year ended June 2008</t>
    </r>
    <r>
      <rPr>
        <b/>
        <vertAlign val="superscript"/>
        <sz val="11"/>
        <rFont val="Times New Roman"/>
        <family val="1"/>
      </rPr>
      <t>1, 2, 3</t>
    </r>
  </si>
  <si>
    <t>Viet Nam</t>
  </si>
  <si>
    <t>Samoa, Western</t>
  </si>
  <si>
    <t>Korea, Republic of</t>
  </si>
  <si>
    <t>Hong Kong (Special Administrative Region)</t>
  </si>
  <si>
    <t>China, People's Republic of</t>
  </si>
  <si>
    <t>Samoa, American</t>
  </si>
  <si>
    <t>Statistics New Zealand. Compiled by Resource Information and Analysis, Ministry for Primary Industries.</t>
  </si>
  <si>
    <r>
      <t>Table 16: Exports of forestry products from New Zealand by main countries of destination for the year ended June 2011</t>
    </r>
    <r>
      <rPr>
        <b/>
        <vertAlign val="superscript"/>
        <sz val="11"/>
        <rFont val="Times New Roman"/>
        <family val="1"/>
      </rPr>
      <t>1, 2, 3</t>
    </r>
  </si>
  <si>
    <r>
      <t>Table 15: Exports of forestry products from New Zealand by main countries of destination for the year ended June 2010</t>
    </r>
    <r>
      <rPr>
        <b/>
        <vertAlign val="superscript"/>
        <sz val="11"/>
        <rFont val="Times New Roman"/>
        <family val="1"/>
      </rPr>
      <t>1, 2, 3</t>
    </r>
  </si>
  <si>
    <t>Technical Notes</t>
  </si>
  <si>
    <t>Statistical unit</t>
  </si>
  <si>
    <t>Description</t>
  </si>
  <si>
    <t>BDU</t>
  </si>
  <si>
    <t>bone dry unit</t>
  </si>
  <si>
    <t>CEN</t>
  </si>
  <si>
    <t>hundred</t>
  </si>
  <si>
    <t>DZN</t>
  </si>
  <si>
    <t>dozen</t>
  </si>
  <si>
    <t>GRM</t>
  </si>
  <si>
    <t>gram</t>
  </si>
  <si>
    <t>HBX</t>
  </si>
  <si>
    <t>hundred boxes</t>
  </si>
  <si>
    <t>HNK</t>
  </si>
  <si>
    <t>hank</t>
  </si>
  <si>
    <t>KGM</t>
  </si>
  <si>
    <t>kilogram</t>
  </si>
  <si>
    <t>KTC</t>
  </si>
  <si>
    <t>kilo of tobacco content</t>
  </si>
  <si>
    <t>LPA</t>
  </si>
  <si>
    <t>litre of pure alcohol</t>
  </si>
  <si>
    <t>LTR</t>
  </si>
  <si>
    <t>litre</t>
  </si>
  <si>
    <t>MIL</t>
  </si>
  <si>
    <t>thousand</t>
  </si>
  <si>
    <t>MTK</t>
  </si>
  <si>
    <t>square metre</t>
  </si>
  <si>
    <t>MTQ</t>
  </si>
  <si>
    <t>cubic metre</t>
  </si>
  <si>
    <t>MTR</t>
  </si>
  <si>
    <t>metre</t>
  </si>
  <si>
    <t>NCL</t>
  </si>
  <si>
    <t>cell</t>
  </si>
  <si>
    <t>NMB</t>
  </si>
  <si>
    <t>number</t>
  </si>
  <si>
    <t>NMP</t>
  </si>
  <si>
    <t>pack</t>
  </si>
  <si>
    <t>NPR</t>
  </si>
  <si>
    <t>pair</t>
  </si>
  <si>
    <t>NRL</t>
  </si>
  <si>
    <t>roll</t>
  </si>
  <si>
    <t>TNE</t>
  </si>
  <si>
    <t>tonne</t>
  </si>
  <si>
    <t>…</t>
  </si>
  <si>
    <t>not applicable (no quantity required)</t>
  </si>
  <si>
    <t>Definitions</t>
  </si>
  <si>
    <t>cif</t>
  </si>
  <si>
    <t>cost of goods, including insurance and freight to New Zealand</t>
  </si>
  <si>
    <t xml:space="preserve">fob </t>
  </si>
  <si>
    <t>free on board (the value of goods at New Zealand ports before export)</t>
  </si>
  <si>
    <t>merchandise trade</t>
  </si>
  <si>
    <t>exports or imports of goods that alter the nation's stock of material resources</t>
  </si>
  <si>
    <t>provisional</t>
  </si>
  <si>
    <t>statistics for the latest three months are provisional and can change each month</t>
  </si>
  <si>
    <t xml:space="preserve">re-exports </t>
  </si>
  <si>
    <t>exported goods that were earlier imported into New Zealand and comprise less</t>
  </si>
  <si>
    <t>than 50 percent New Zealand content by value</t>
  </si>
  <si>
    <t xml:space="preserve">re-imports </t>
  </si>
  <si>
    <t>imported goods that originated in New Zealand</t>
  </si>
  <si>
    <t>(after export from New Zealand they return in mostly the same condition)</t>
  </si>
  <si>
    <t xml:space="preserve">vfd </t>
  </si>
  <si>
    <t>value for duty (the value of imports before insurance and freight costs are added)</t>
  </si>
  <si>
    <t>Data source</t>
  </si>
  <si>
    <t>Data is obtained from export and import entry documents lodged with the New Zealand Customs Service. The data is processed and passed to Statistics New Zealand for further editing and compilation.</t>
  </si>
  <si>
    <t>Valuations</t>
  </si>
  <si>
    <r>
      <t>Exports</t>
    </r>
    <r>
      <rPr>
        <sz val="10"/>
        <rFont val="Arial"/>
        <family val="2"/>
      </rPr>
      <t xml:space="preserve"> (including re-exports) are valued fob (free on board) and are shown in New Zealand dollars. Estimated values are used for goods that are not already sold at the time of export entry lodgement.</t>
    </r>
  </si>
  <si>
    <r>
      <t>Imports</t>
    </r>
    <r>
      <rPr>
        <sz val="10"/>
        <rFont val="Arial"/>
        <family val="2"/>
      </rPr>
      <t xml:space="preserve"> are valued for both vfd (value for duty) and cif (cost including insurance and freight) and are shown in New Zealand dollars.</t>
    </r>
  </si>
  <si>
    <t>Exchange rates</t>
  </si>
  <si>
    <r>
      <t>Export</t>
    </r>
    <r>
      <rPr>
        <sz val="10"/>
        <rFont val="Arial"/>
        <family val="2"/>
      </rPr>
      <t xml:space="preserve"> values given in foreign currencies are converted by Statistics New Zealand into New Zealand dollars using weekly exchange rates when the statistics are compiled. For exports, a rise in the New Zealand dollar has a downward influence on prices, quantities and values.</t>
    </r>
  </si>
  <si>
    <r>
      <t>Import</t>
    </r>
    <r>
      <rPr>
        <sz val="10"/>
        <rFont val="Arial"/>
        <family val="2"/>
      </rPr>
      <t xml:space="preserve"> values are converted from foreign currencies when import documents are processed by the New Zealand Customs Service. The exchange rates used are set by Customs each fortnight. These rates are prepared 11 days prior to the start of the fortnight so have a lag of 11 to 25 days compared with spot rates. For imports, a rise in the New Zealand dollar has a downward influence on prices and an upward influence on quantities. The combined influence on values can be either positive or negative.</t>
    </r>
  </si>
  <si>
    <t>Time of recording</t>
  </si>
  <si>
    <r>
      <t>Exports</t>
    </r>
    <r>
      <rPr>
        <sz val="10"/>
        <rFont val="Arial"/>
        <family val="2"/>
      </rPr>
      <t xml:space="preserve">, from the August 1997 reference month, are compiled by date of </t>
    </r>
    <r>
      <rPr>
        <i/>
        <sz val="10"/>
        <rFont val="Arial"/>
        <family val="2"/>
      </rPr>
      <t>export</t>
    </r>
    <r>
      <rPr>
        <sz val="10"/>
        <rFont val="Arial"/>
        <family val="2"/>
      </rPr>
      <t>. Previously, exports were generally compiled according to date of clearance at the New Zealand Customs Service. This meant that some goods were allocated to the month following their actual month of export. Exports up to July 1997 that were not cleared until August 1997 were assigned to the month of August 1997.</t>
    </r>
  </si>
  <si>
    <r>
      <t>Imports</t>
    </r>
    <r>
      <rPr>
        <sz val="10"/>
        <rFont val="Arial"/>
        <family val="2"/>
      </rPr>
      <t xml:space="preserve"> are generally compiled by date of entry </t>
    </r>
    <r>
      <rPr>
        <i/>
        <sz val="10"/>
        <rFont val="Arial"/>
        <family val="2"/>
      </rPr>
      <t>clearance</t>
    </r>
    <r>
      <rPr>
        <sz val="10"/>
        <rFont val="Arial"/>
        <family val="2"/>
      </rPr>
      <t xml:space="preserve"> at the New Zealand Customs Service. Entries are normally required from up to five days before, to 20 working days after, arrival of the goods in New Zealand. Entries for crude oil are lodged later than this. Crude oil values for the latest month are calculated using actual quantities and country of origin data together with estimated prices. The estimated prices are replaced by actual prices a month later.</t>
    </r>
  </si>
  <si>
    <t>Area covered</t>
  </si>
  <si>
    <t>For the purpose of overseas trade statistics, "New Zealand" includes the North, South, and Stewart Islands as well as the Antipodes, Auckland, Bounty, Campbell, Kermadec and Chatham Islands, Ross Dependency in Antarctica and the Snares.</t>
  </si>
  <si>
    <t>Commodity classification</t>
  </si>
  <si>
    <t>Commodities are classified according to the New Zealand Harmonised System Classification (NZHSC) which is based on the International Harmonised System. The New Zealand Customs Tariff is aligned to the NZHSC.</t>
  </si>
  <si>
    <t>The NZHSC was revised, from the January 2002 reference month, to incorporate changes promulgated by the World Customs Organisation. Details can be found in the January 2002 Overseas Merchandise Trade (Imports) Hot Off The Press released on 28 February 2002. Changes to HS Chapters 48, 97 and 98 were incorporated from the April 2002 reference month.</t>
  </si>
  <si>
    <t>Exclusions from merchandise trade</t>
  </si>
  <si>
    <t xml:space="preserve"> - consignments valued under $1,000</t>
  </si>
  <si>
    <t xml:space="preserve"> - goods in transit</t>
  </si>
  <si>
    <t xml:space="preserve"> - ships and aircraft on commercial visits</t>
  </si>
  <si>
    <t xml:space="preserve"> - aircraft parts being re-positioned</t>
  </si>
  <si>
    <t xml:space="preserve"> - military deployment goods</t>
  </si>
  <si>
    <t xml:space="preserve"> - goods for repair or modification</t>
  </si>
  <si>
    <t xml:space="preserve"> - temporary imports/exports (eg yachts visiting New Zealand)</t>
  </si>
  <si>
    <t xml:space="preserve"> - goods on loan (for less than one year)</t>
  </si>
  <si>
    <t xml:space="preserve"> - returnable containers and samples</t>
  </si>
  <si>
    <t xml:space="preserve"> - replacement goods</t>
  </si>
  <si>
    <t xml:space="preserve"> - currency transactions in gold, silver or current coin</t>
  </si>
  <si>
    <t xml:space="preserve"> - passengers' baggage (other than duty-free exports and dutiable imports)</t>
  </si>
  <si>
    <t xml:space="preserve"> - household effects (other than vehicles, aircraft and vessels)</t>
  </si>
  <si>
    <t xml:space="preserve"> - diplomatic goods (other than motor vehicles)</t>
  </si>
  <si>
    <t xml:space="preserve"> - goods donated for foreign-aid projects</t>
  </si>
  <si>
    <t xml:space="preserve"> - fish landed in New Zealand</t>
  </si>
  <si>
    <t xml:space="preserve"> - services, eg customised computer programs and drawings</t>
  </si>
  <si>
    <t>Overseas cargo</t>
  </si>
  <si>
    <t>Value and gross weight statistics are compiled for goods that are loaded or unloaded at New Zealand sea ports and airports. Overseas cargo statistics can differ from overseas merchandise trade statistics because some goods sent as cargo (eg engines for repair) are not merchandise whereas some merchandise goods (eg aircraft, ships and oil rigs) arrive under their own power so are not cargo.</t>
  </si>
  <si>
    <t>Countries</t>
  </si>
  <si>
    <r>
      <t>Exports</t>
    </r>
    <r>
      <rPr>
        <sz val="10"/>
        <rFont val="Arial"/>
        <family val="2"/>
      </rPr>
      <t xml:space="preserve"> are normally classified according to the 'country of destination' as shown on the export entry.</t>
    </r>
  </si>
  <si>
    <r>
      <t>Imports</t>
    </r>
    <r>
      <rPr>
        <sz val="10"/>
        <rFont val="Arial"/>
        <family val="2"/>
      </rPr>
      <t xml:space="preserve"> are normally classified according to the 'country of origin' as shown on the import entry.
The 'country of export' (ie country where goods to New Zealand are first loaded) is also available.</t>
    </r>
  </si>
  <si>
    <t>Confidential items</t>
  </si>
  <si>
    <t>Under Section 37A (d) of the Statistics Act, the Government Statistician may disclose details of external trade, movement of ships, and cargo handled at ports. However, Statistics New Zealand understands that the release of merchandise trade commodity information can, in some cases, place commercially sensitive information in the public domain. This can have detrimental effects upon companies that export and/or import goods. In light of such circumstances, Statistics New Zealand is able to provide a limited form of confidential status for commodity items (at the discretion of the Government Statistician) upon application by a company or business.</t>
  </si>
  <si>
    <t xml:space="preserve">The confidential status applies to all imports or exports data relating to the suppressed commodity code and applies on a rolling basis to the latest 3, 6, 12 or 24 months of data available for imports or exports. </t>
  </si>
  <si>
    <t>Limitations of data</t>
  </si>
  <si>
    <t>Considerable reliance is placed on exporters/importers and their agents providing correct data, but before it is compiled and released by Statistics New Zealand it is validated and detected errors are corrected. Statistics New Zealand uses over 100 types of edit checks but gives no warranty that all errors are detected and corrected.</t>
  </si>
  <si>
    <t>Some exports data is provided late to the New Zealand Customs Service, so is estimated. This estimate is included in total exports but is not allocated by specific country or commodity. It is calculated from the value of late data received after the processing cut-off date, with adjustment to allow for expected further late data. Imports are compiled on a 'date of lodgement' basis so are not affected by late data.</t>
  </si>
  <si>
    <r>
      <t xml:space="preserve">The </t>
    </r>
    <r>
      <rPr>
        <i/>
        <sz val="10"/>
        <rFont val="Arial"/>
        <family val="2"/>
      </rPr>
      <t>apportioned gross weight</t>
    </r>
    <r>
      <rPr>
        <sz val="10"/>
        <rFont val="Arial"/>
        <family val="2"/>
      </rPr>
      <t xml:space="preserve"> field contains estimates and should be treated with caution. Estimates are needed because gross weights are received at the consignment level (the whole entry), not the item level (each line in an entry). Statistics New Zealand apportions the consignment gross weights to obtain estimated gross weights (in kilograms) for all items, including those whose nett weight is already supplied.</t>
    </r>
  </si>
  <si>
    <r>
      <t xml:space="preserve">The New Zealand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edited by Statistics New Zealand at a high level but are not fully validated at the aircraft or vessel level.</t>
    </r>
  </si>
  <si>
    <r>
      <t xml:space="preserve">The overseas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generally unedited.
For imports, the port of loading is the </t>
    </r>
    <r>
      <rPr>
        <i/>
        <sz val="10"/>
        <color indexed="8"/>
        <rFont val="Arial"/>
        <family val="2"/>
      </rPr>
      <t>last</t>
    </r>
    <r>
      <rPr>
        <sz val="10"/>
        <color indexed="8"/>
        <rFont val="Arial"/>
        <family val="2"/>
      </rPr>
      <t xml:space="preserve"> port of loading before the goods arrive in New Zealand.
For exports, the port of discharge is the </t>
    </r>
    <r>
      <rPr>
        <i/>
        <sz val="10"/>
        <color indexed="8"/>
        <rFont val="Arial"/>
        <family val="2"/>
      </rPr>
      <t>first</t>
    </r>
    <r>
      <rPr>
        <sz val="10"/>
        <color indexed="8"/>
        <rFont val="Arial"/>
        <family val="2"/>
      </rPr>
      <t xml:space="preserve"> port of unloading after the goods leave New Zealand.</t>
    </r>
  </si>
  <si>
    <r>
      <t>Table 17: Exports of forestry products from New Zealand by main countries of destination for the year ended June 2012</t>
    </r>
    <r>
      <rPr>
        <b/>
        <vertAlign val="superscript"/>
        <sz val="11"/>
        <rFont val="Times New Roman"/>
        <family val="1"/>
      </rPr>
      <t>1, 2, 3</t>
    </r>
  </si>
  <si>
    <t>Statistics New Zealand. Compiled by Sector Data and Analysis, Ministry for Primary Industries.</t>
  </si>
  <si>
    <r>
      <t>Table 18: Exports of forestry products from New Zealand by main countries of destination for the year ended June 2013</t>
    </r>
    <r>
      <rPr>
        <b/>
        <vertAlign val="superscript"/>
        <sz val="11"/>
        <rFont val="Times New Roman"/>
        <family val="1"/>
      </rPr>
      <t>1, 2, 3</t>
    </r>
  </si>
  <si>
    <r>
      <t>Other panel
products</t>
    </r>
    <r>
      <rPr>
        <b/>
        <vertAlign val="superscript"/>
        <sz val="8"/>
        <rFont val="Times New Roman"/>
        <family val="1"/>
      </rPr>
      <t>5 9</t>
    </r>
  </si>
  <si>
    <t xml:space="preserve">9  Statistics New Zealand have advised that particleboard exports to Australia in the September &amp; December 2013, and March 2014 quarters have been over reported. </t>
  </si>
  <si>
    <t xml:space="preserve">    Caution should be taken when using these three quarters of data, however MPI have been advised that data from the June 2014 quarter onwards is correct.</t>
  </si>
  <si>
    <r>
      <t>Table 19: Exports of forestry products from New Zealand by main countries of destination for the year ended June 2014</t>
    </r>
    <r>
      <rPr>
        <b/>
        <vertAlign val="superscript"/>
        <sz val="11"/>
        <rFont val="Times New Roman"/>
        <family val="1"/>
      </rPr>
      <t>1, 2, 3</t>
    </r>
    <r>
      <rPr>
        <b/>
        <sz val="11"/>
        <rFont val="Times New Roman"/>
        <family val="1"/>
      </rPr>
      <t xml:space="preserve"> </t>
    </r>
  </si>
  <si>
    <t>R</t>
  </si>
  <si>
    <t>Argentina</t>
  </si>
  <si>
    <t>Denmark</t>
  </si>
  <si>
    <t>Finland</t>
  </si>
  <si>
    <t>Maldives</t>
  </si>
  <si>
    <t>Marshall Islands</t>
  </si>
  <si>
    <t>Mauritius</t>
  </si>
  <si>
    <t>Micronesia, Federated States of</t>
  </si>
  <si>
    <t>Nigeria</t>
  </si>
  <si>
    <t>Niue</t>
  </si>
  <si>
    <t>Norway</t>
  </si>
  <si>
    <t>Uruguay</t>
  </si>
  <si>
    <t>Ecuador</t>
  </si>
  <si>
    <t>France</t>
  </si>
  <si>
    <t>Mozambique</t>
  </si>
  <si>
    <t>Reunion</t>
  </si>
  <si>
    <t>Seychelles</t>
  </si>
  <si>
    <t>Statistics New Zealand. Compiled by Economic Data and Analysis, Ministry for Primary Industries.</t>
  </si>
  <si>
    <r>
      <t>Table 20: Exports of forestry products from New Zealand by main countries of destination for the year ended June 2015</t>
    </r>
    <r>
      <rPr>
        <b/>
        <vertAlign val="superscript"/>
        <sz val="11"/>
        <rFont val="Times New Roman"/>
        <family val="1"/>
      </rPr>
      <t>1, 2, 3</t>
    </r>
    <r>
      <rPr>
        <b/>
        <sz val="11"/>
        <rFont val="Times New Roman"/>
        <family val="1"/>
      </rPr>
      <t xml:space="preserve"> </t>
    </r>
  </si>
  <si>
    <r>
      <t>Table 21: Exports of forestry products from New Zealand by main countries of destination for the year ended June 2016</t>
    </r>
    <r>
      <rPr>
        <b/>
        <vertAlign val="superscript"/>
        <sz val="11"/>
        <rFont val="Times New Roman"/>
        <family val="1"/>
      </rPr>
      <t>1, 2, 3</t>
    </r>
    <r>
      <rPr>
        <b/>
        <sz val="11"/>
        <rFont val="Times New Roman"/>
        <family val="1"/>
      </rPr>
      <t xml:space="preserve"> (revised)</t>
    </r>
  </si>
  <si>
    <t>Micronesia</t>
  </si>
  <si>
    <t>South Korea</t>
  </si>
  <si>
    <t>United States</t>
  </si>
  <si>
    <t>Other Countries</t>
  </si>
  <si>
    <t>&lt;mi app="e" ver="22"&gt;&lt;rsloc guid="77aa9345742941c591b08929807337c4" rank="0" ds="1"&gt;&lt;ri name="FPS_trade_prod_by_country" id="82B2B1DE464D2CD92043EEA464409733" path="Profiles\Conor Neilson (NeilsonC)\My Reports\FPS_trade_prod_by_country" cf="0" prompt="1" fe="0" ve="0" vm="0" flashpth="C:\Users\NeilsonC\AppData\Local\Temp\" fimagepth="C:\Users\NeilsonC\AppData\Local\Temp\" swfn="DashboardViewer.swf" fvars="" dvis=""&gt;&lt;ci ps="MPI Microstrategy" srv="WDCWASP552" prj="OMT" prjid="4171405544A73E23E7963D86DF762EB8" li="NETWORK\NeilsonC" am="n" /&gt;&lt;lu ut="01/08/2018 23:25:20" si="2.000000018fe99a825a2bbae9cc811e0405836bb49d97a139ba036ed6951e9cd33001886dd2b0e000f79c588470dbb6920f5e0d6b5e2c97b113a42dfaaa735ddce197d2afbf5bd4c2cb6875f271b90c9e88caacb0129509586bd72ca26fdfcaaf99fec697c5eedc37e6bd7666e3dc9c9778d287e195d3ed04c4a36827687348b14d5e2903bebc.5129.0.1.Pacific/Auckland.upriv*_1*_pidn2*_1*_session*-lat*_1.0000000118ea66fb4ee2e2b5b31cb3510d4b2176c911585a2fbc5794ffd69e49baa08384fbd5d8e9.000000015d85a16ef6aa5c9878b95fe449c59ba3c911585ad39d2658b175fdc772ca03ad6eb318ee.34952.2.1.OMT.4171405544A73E23E7963D86DF762EB8.0-1033.1.1_-0.1.0_-5129.1.1_5.5.0.*0.00000001a890f32d03a0c10e5c2119c894e92f47c911585a3abac97edd2590d00d5a0b21c19c603a.0.10*.82*.56*.223.23.10*.6*.0034*.0038J.e.000000013c0f7fa7ab4ebee73f0af6bb69021e6dc911585a6f4e68018fae3d4736152e11a3a15cc0.0" msgID="A115D4CC4A66EEBAF7B2008AA2916BFA" /&gt;&lt;/ri&gt;&lt;do pa="6" cfmt="0" fmt="1" saf="0" hd="0" afg="1" rafg="1" arh="1" gosdo="0" cwd="1" ab="0" af="1" om="0" ag="0" lck="0" ppt="3" wpt="3" dai="0" rscd="1" rsrgb="1" rsrl="1" cit="2" c2d="1" cdf="0" cdt="0" dtlk="1" gaf="17" fqg="0" xqg="0" don="0" dcom="0" oaw="0" tws="0" ssm="1" ssn="" glo="11101" pgsel="4" phdr="1" rdc="0" adt="0" rsoox="0" eco="1" ecfw="400" ecfh="300" ecfsu="1" ecwr="100" echr="100" eclar="1" ecrups="1"&gt;&lt;details dbit="11169976358211" dsel="239" /&gt;&lt;/do&gt;&lt;pgs&gt;&lt;pg rows="122" cols="26" nrr="235" nrc="78"&gt;&lt;pg&gt;&lt;attEl aeid="K36" aedn="Sheet 1" aen="Layout" /&gt;&lt;/pg&gt;&lt;bls&gt;&lt;bl sr="-1" sc="-1" rfetch="57" cfetch="26" posid="0" darows="0" dacols="0"&gt;&lt;excel&gt;&lt;epo ews="FPS_trade_prod_by_country" ece="A1" enr="MSTR.FPS_trade_prod_by_country" ptn="" qtn="" rows="57" cols="26" /&gt;&lt;esdo ews="" ece="" ptn="" /&gt;&lt;/excel&gt;&lt;shapes /&gt;&lt;/bl&gt;&lt;/bls&gt;&lt;/pg&gt;&lt;/pgs&gt;&lt;/rsloc&gt;&lt;/mi&gt;</t>
  </si>
  <si>
    <t>ff639bf5347546188d435aa9a86ec905</t>
  </si>
  <si>
    <t>&lt;mi app="e" ver="22"&gt;&lt;rsloc guid="2691f7cb1ca948c0919c21ba77723f94" rank="0" ds="1"&gt;&lt;ri name="FPS_trade_prod_by_country" id="82B2B1DE464D2CD92043EEA464409733" path="Profiles\Conor Neilson (NeilsonC)\My Reports\FPS_trade_prod_by_country" cf="0" prompt="1" fe="0" ve="0" vm="0" flashpth="C:\Users\NeilsonC\AppData\Local\Temp\" fimagepth="C:\Users\NeilsonC\AppData\Local\Temp\" swfn="DashboardViewer.swf" fvars="" dvis=""&gt;&lt;ci ps="MPI Microstrategy" srv="WDCWASP552" prj="OMT" prjid="4171405544A73E23E7963D86DF762EB8" li="NETWORK\NeilsonC" am="n" /&gt;&lt;lu ut="01/08/2018 23:25:22" si="2.000000018fe99a825a2bbae9cc811e0405836bb49d97a139ba036ed6951e9cd33001886dd2b0e000f79c588470dbb6920f5e0d6b5e2c97b113a42dfaaa735ddce197d2afbf5bd4c2cb6875f271b90c9e88caacb0129509586bd72ca26fdfcaaf99fec697c5eedc37e6bd7666e3dc9c9778d287e195d3ed04c4a36827687348b14d5e2903bebc.5129.0.1.Pacific/Auckland.upriv*_1*_pidn2*_1*_session*-lat*_1.0000000118ea66fb4ee2e2b5b31cb3510d4b2176c911585a2fbc5794ffd69e49baa08384fbd5d8e9.000000015d85a16ef6aa5c9878b95fe449c59ba3c911585ad39d2658b175fdc772ca03ad6eb318ee.34952.2.1.OMT.4171405544A73E23E7963D86DF762EB8.0-1033.1.1_-0.1.0_-5129.1.1_5.5.0.*0.00000001a890f32d03a0c10e5c2119c894e92f47c911585a3abac97edd2590d00d5a0b21c19c603a.0.10*.82*.56*.223.23.10*.6*.0034*.0038J.e.000000013c0f7fa7ab4ebee73f0af6bb69021e6dc911585a6f4e68018fae3d4736152e11a3a15cc0.0" msgID="66521F9C47C5019378FC6D995931CF2D" /&gt;&lt;/ri&gt;&lt;do pa="6" cfmt="0" fmt="1" saf="0" hd="0" afg="1" rafg="1" arh="1" gosdo="0" cwd="1" ab="0" af="1" om="0" ag="0" lck="0" ppt="3" wpt="3" dai="0" rscd="1" rsrgb="1" rsrl="1" cit="2" c2d="1" cdf="0" cdt="0" dtlk="1" gaf="17" fqg="0" xqg="0" don="0" dcom="0" oaw="0" tws="0" ssm="1" ssn="" glo="11101" pgsel="4" phdr="1" rdc="0" adt="0" rsoox="0" eco="1" ecfw="400" ecfh="300" ecfsu="1" ecwr="100" echr="100" eclar="1" ecrups="1"&gt;&lt;details dbit="11169976358211" dsel="239" /&gt;&lt;/do&gt;&lt;pgs&gt;&lt;pg rows="56" cols="26" nrr="169" nrc="78"&gt;&lt;pg&gt;&lt;attEl aeid="K36" aedn="Sheet 1" aen="Layout" /&gt;&lt;/pg&gt;&lt;bls&gt;&lt;bl sr="-1" sc="-1" rfetch="57" cfetch="26" posid="0" darows="0" dacols="0"&gt;&lt;excel&gt;&lt;epo ews="FPS_trade_prod_by_country" ece="A1" enr="MSTR.FPS_trade_prod_by_country.1" ptn="" qtn="" rows="57" cols="26" /&gt;&lt;esdo ews="" ece="" ptn="" /&gt;&lt;/excel&gt;&lt;shapes /&gt;&lt;/bl&gt;&lt;/bls&gt;&lt;/pg&gt;&lt;/pgs&gt;&lt;/rsloc&gt;&lt;/mi&gt;</t>
  </si>
  <si>
    <r>
      <t>Table 22: Exports of forestry products from New Zealand by main countries of destination for the year ended June 2017</t>
    </r>
    <r>
      <rPr>
        <b/>
        <vertAlign val="superscript"/>
        <sz val="11"/>
        <rFont val="Times New Roman"/>
        <family val="1"/>
      </rPr>
      <t>1, 2, 3</t>
    </r>
    <r>
      <rPr>
        <b/>
        <sz val="11"/>
        <rFont val="Times New Roman"/>
        <family val="1"/>
      </rPr>
      <t xml:space="preserve"> (revised)</t>
    </r>
  </si>
  <si>
    <r>
      <t>Table 23: Exports of forestry products from New Zealand by main countries of destination for the year ended June 2018</t>
    </r>
    <r>
      <rPr>
        <b/>
        <vertAlign val="superscript"/>
        <sz val="11"/>
        <rFont val="Times New Roman"/>
        <family val="1"/>
      </rPr>
      <t>1, 2, 3</t>
    </r>
    <r>
      <rPr>
        <b/>
        <sz val="11"/>
        <rFont val="Times New Roman"/>
        <family val="1"/>
      </rPr>
      <t xml:space="preserve"> </t>
    </r>
  </si>
  <si>
    <t>British Indian Ocean Territory</t>
  </si>
  <si>
    <t>Estonia</t>
  </si>
  <si>
    <t>Lithuania</t>
  </si>
  <si>
    <t>Oman</t>
  </si>
  <si>
    <t>Somalia</t>
  </si>
  <si>
    <t>Virgin Islands, British</t>
  </si>
  <si>
    <r>
      <t>Plywood</t>
    </r>
    <r>
      <rPr>
        <b/>
        <vertAlign val="superscript"/>
        <sz val="8"/>
        <rFont val="Times New Roman"/>
        <family val="1"/>
      </rPr>
      <t>10</t>
    </r>
  </si>
  <si>
    <t>10 Plywood quantities are estimated using export gross apportioned weight (kg)</t>
  </si>
  <si>
    <t>Other countries</t>
  </si>
  <si>
    <t>2  Values are NZ$ free on board and may include some value for items with unknown quantities and are not shown.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</si>
</sst>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 ###\ ###"/>
    <numFmt numFmtId="165" formatCode="#\ ###\ ##0"/>
    <numFmt numFmtId="166" formatCode="0_)"/>
    <numFmt numFmtId="167" formatCode="###0"/>
    <numFmt numFmtId="168" formatCode="_-* #\ ###\ ##0_-;\-* #\ ###\ ##0_-;_-* &quot;-&quot;??_-;_-@_-"/>
  </numFmts>
  <fonts count="21" x14ac:knownFonts="1">
    <font>
      <sz val="10"/>
      <name val="Arial"/>
    </font>
    <font>
      <sz val="8"/>
      <name val="Arial"/>
      <family val="2"/>
    </font>
    <font>
      <b/>
      <vertAlign val="superscript"/>
      <sz val="11"/>
      <name val="Times New Roman"/>
      <family val="1"/>
    </font>
    <font>
      <b/>
      <sz val="11"/>
      <name val="Times New Roman"/>
      <family val="1"/>
    </font>
    <font>
      <b/>
      <sz val="8"/>
      <name val="Times New Roman"/>
      <family val="1"/>
    </font>
    <font>
      <sz val="8"/>
      <name val="Times New Roman"/>
      <family val="1"/>
    </font>
    <font>
      <sz val="9"/>
      <name val="Book Antiqua"/>
      <family val="1"/>
    </font>
    <font>
      <b/>
      <vertAlign val="superscript"/>
      <sz val="8"/>
      <name val="Times New Roman"/>
      <family val="1"/>
    </font>
    <font>
      <vertAlign val="superscript"/>
      <sz val="8"/>
      <name val="Times New Roman"/>
      <family val="1"/>
    </font>
    <font>
      <sz val="11"/>
      <name val="Times New Roman"/>
      <family val="1"/>
    </font>
    <font>
      <sz val="8"/>
      <color indexed="8"/>
      <name val="Times New Roman"/>
      <family val="1"/>
    </font>
    <font>
      <b/>
      <sz val="8"/>
      <color indexed="8"/>
      <name val="Times New Roman"/>
      <family val="1"/>
    </font>
    <font>
      <sz val="10"/>
      <name val="Arial"/>
      <family val="2"/>
    </font>
    <font>
      <b/>
      <sz val="10"/>
      <name val="Arial"/>
      <family val="2"/>
    </font>
    <font>
      <b/>
      <sz val="17"/>
      <name val="Arial"/>
      <family val="2"/>
    </font>
    <font>
      <b/>
      <sz val="11"/>
      <name val="Arial"/>
      <family val="2"/>
    </font>
    <font>
      <u/>
      <sz val="10"/>
      <name val="Arial"/>
      <family val="2"/>
    </font>
    <font>
      <i/>
      <sz val="10"/>
      <name val="Arial"/>
      <family val="2"/>
    </font>
    <font>
      <sz val="10"/>
      <color indexed="8"/>
      <name val="Arial"/>
      <family val="2"/>
    </font>
    <font>
      <i/>
      <sz val="10"/>
      <color indexed="8"/>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3">
    <xf numFmtId="0" fontId="0" fillId="0" borderId="0"/>
    <xf numFmtId="0" fontId="6" fillId="0" borderId="0"/>
    <xf numFmtId="43" fontId="20" fillId="0" borderId="0" applyFont="0" applyFill="0" applyBorder="0" applyAlignment="0" applyProtection="0"/>
  </cellStyleXfs>
  <cellXfs count="109">
    <xf numFmtId="0" fontId="0" fillId="0" borderId="0" xfId="0"/>
    <xf numFmtId="0" fontId="3" fillId="0" borderId="0" xfId="0" applyFont="1"/>
    <xf numFmtId="0" fontId="4" fillId="0" borderId="0" xfId="0" applyFont="1"/>
    <xf numFmtId="0" fontId="5" fillId="0" borderId="0" xfId="0" applyFont="1"/>
    <xf numFmtId="0" fontId="5" fillId="0" borderId="0" xfId="0" quotePrefix="1" applyFont="1"/>
    <xf numFmtId="164" fontId="4" fillId="0" borderId="0" xfId="1" applyNumberFormat="1" applyFont="1" applyAlignment="1">
      <alignment horizontal="left"/>
    </xf>
    <xf numFmtId="0" fontId="5" fillId="0" borderId="0" xfId="1" quotePrefix="1" applyFont="1" applyBorder="1" applyAlignment="1" applyProtection="1">
      <alignment horizontal="left"/>
    </xf>
    <xf numFmtId="167" fontId="4" fillId="0" borderId="0" xfId="0" applyNumberFormat="1" applyFont="1" applyBorder="1" applyAlignment="1" applyProtection="1">
      <alignment horizontal="left"/>
    </xf>
    <xf numFmtId="164" fontId="5" fillId="0" borderId="0" xfId="0" applyNumberFormat="1" applyFont="1" applyAlignment="1">
      <alignment horizontal="right"/>
    </xf>
    <xf numFmtId="164" fontId="4" fillId="0" borderId="0" xfId="0" applyNumberFormat="1" applyFont="1" applyAlignment="1">
      <alignment horizontal="right"/>
    </xf>
    <xf numFmtId="0" fontId="5" fillId="0" borderId="0" xfId="0" applyFont="1" applyAlignment="1">
      <alignment horizontal="right"/>
    </xf>
    <xf numFmtId="164" fontId="4" fillId="0" borderId="0" xfId="0" applyNumberFormat="1" applyFont="1"/>
    <xf numFmtId="164" fontId="5" fillId="0" borderId="0" xfId="0" applyNumberFormat="1" applyFont="1"/>
    <xf numFmtId="37" fontId="4" fillId="0" borderId="0" xfId="0" applyNumberFormat="1" applyFont="1" applyBorder="1" applyAlignment="1" applyProtection="1">
      <alignment horizontal="left"/>
    </xf>
    <xf numFmtId="0" fontId="5" fillId="0" borderId="0" xfId="0" applyFont="1" applyBorder="1"/>
    <xf numFmtId="166" fontId="5" fillId="0" borderId="1" xfId="0" quotePrefix="1" applyNumberFormat="1" applyFont="1" applyBorder="1" applyAlignment="1" applyProtection="1">
      <alignment horizontal="right"/>
    </xf>
    <xf numFmtId="37" fontId="5" fillId="0" borderId="1" xfId="0" quotePrefix="1" applyNumberFormat="1" applyFont="1" applyBorder="1" applyAlignment="1" applyProtection="1">
      <alignment horizontal="right"/>
    </xf>
    <xf numFmtId="166" fontId="5" fillId="0" borderId="1" xfId="0" applyNumberFormat="1" applyFont="1" applyBorder="1" applyAlignment="1" applyProtection="1">
      <alignment horizontal="right"/>
    </xf>
    <xf numFmtId="0" fontId="5" fillId="0" borderId="0" xfId="0" applyFont="1" applyAlignment="1">
      <alignment wrapText="1"/>
    </xf>
    <xf numFmtId="164" fontId="5" fillId="0" borderId="0" xfId="0" applyNumberFormat="1" applyFont="1" applyBorder="1"/>
    <xf numFmtId="0" fontId="5" fillId="0" borderId="0" xfId="0" applyFont="1" applyFill="1"/>
    <xf numFmtId="164" fontId="5" fillId="0" borderId="0" xfId="0" applyNumberFormat="1" applyFont="1" applyFill="1"/>
    <xf numFmtId="0" fontId="9" fillId="0" borderId="0" xfId="0" applyFont="1"/>
    <xf numFmtId="164" fontId="5" fillId="0" borderId="0" xfId="0" applyNumberFormat="1" applyFont="1" applyBorder="1" applyAlignment="1">
      <alignment horizontal="right"/>
    </xf>
    <xf numFmtId="164" fontId="4" fillId="0" borderId="0" xfId="0" applyNumberFormat="1" applyFont="1" applyBorder="1"/>
    <xf numFmtId="164" fontId="5" fillId="0" borderId="0" xfId="0" applyNumberFormat="1" applyFont="1" applyFill="1" applyAlignment="1">
      <alignment horizontal="right"/>
    </xf>
    <xf numFmtId="164" fontId="4" fillId="0" borderId="0" xfId="0" applyNumberFormat="1" applyFont="1" applyFill="1"/>
    <xf numFmtId="0" fontId="4" fillId="0" borderId="1" xfId="0" applyFont="1" applyBorder="1"/>
    <xf numFmtId="164" fontId="4" fillId="0" borderId="1" xfId="0" applyNumberFormat="1" applyFont="1" applyBorder="1" applyAlignment="1">
      <alignment horizontal="right"/>
    </xf>
    <xf numFmtId="166" fontId="4" fillId="0" borderId="0" xfId="0" quotePrefix="1" applyNumberFormat="1" applyFont="1" applyBorder="1" applyAlignment="1" applyProtection="1">
      <alignment horizontal="right"/>
    </xf>
    <xf numFmtId="37" fontId="4" fillId="0" borderId="0" xfId="0" applyNumberFormat="1" applyFont="1" applyBorder="1" applyAlignment="1" applyProtection="1">
      <alignment horizontal="right"/>
    </xf>
    <xf numFmtId="0" fontId="5" fillId="0" borderId="0" xfId="0" applyFont="1" applyBorder="1" applyAlignment="1">
      <alignment horizontal="left"/>
    </xf>
    <xf numFmtId="0" fontId="4" fillId="0" borderId="0" xfId="0" applyFont="1" applyBorder="1" applyAlignment="1">
      <alignment horizontal="right" vertical="center" wrapText="1"/>
    </xf>
    <xf numFmtId="164" fontId="4" fillId="0" borderId="0" xfId="0" applyNumberFormat="1" applyFont="1" applyBorder="1" applyAlignment="1">
      <alignment horizontal="right"/>
    </xf>
    <xf numFmtId="164" fontId="4" fillId="0" borderId="1" xfId="0" applyNumberFormat="1" applyFont="1" applyBorder="1"/>
    <xf numFmtId="164" fontId="4" fillId="0" borderId="1" xfId="0" applyNumberFormat="1" applyFont="1" applyFill="1" applyBorder="1"/>
    <xf numFmtId="164" fontId="4" fillId="0" borderId="0" xfId="0" applyNumberFormat="1" applyFont="1" applyFill="1" applyBorder="1"/>
    <xf numFmtId="0" fontId="4" fillId="0" borderId="0" xfId="0" applyFont="1" applyBorder="1"/>
    <xf numFmtId="1" fontId="4" fillId="0" borderId="0" xfId="0" applyNumberFormat="1" applyFont="1"/>
    <xf numFmtId="1" fontId="5" fillId="0" borderId="0" xfId="0" applyNumberFormat="1" applyFont="1" applyAlignment="1">
      <alignment horizontal="right"/>
    </xf>
    <xf numFmtId="1" fontId="4" fillId="0" borderId="0" xfId="0" applyNumberFormat="1" applyFont="1" applyAlignment="1">
      <alignment horizontal="right"/>
    </xf>
    <xf numFmtId="1" fontId="5" fillId="0" borderId="0" xfId="0" applyNumberFormat="1" applyFont="1"/>
    <xf numFmtId="0" fontId="10" fillId="0" borderId="0" xfId="0" applyFont="1" applyAlignment="1">
      <alignment horizontal="left" wrapText="1"/>
    </xf>
    <xf numFmtId="3"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horizontal="left" wrapText="1"/>
    </xf>
    <xf numFmtId="0" fontId="11" fillId="0" borderId="1" xfId="0" applyFont="1" applyBorder="1" applyAlignment="1">
      <alignment horizontal="left" wrapText="1"/>
    </xf>
    <xf numFmtId="164" fontId="10" fillId="0" borderId="0" xfId="0" applyNumberFormat="1" applyFont="1" applyAlignment="1">
      <alignment horizontal="right" wrapText="1"/>
    </xf>
    <xf numFmtId="164" fontId="11" fillId="0" borderId="0" xfId="0" applyNumberFormat="1" applyFont="1" applyAlignment="1">
      <alignment horizontal="right" wrapText="1"/>
    </xf>
    <xf numFmtId="164" fontId="11" fillId="0" borderId="1" xfId="0" applyNumberFormat="1" applyFont="1" applyBorder="1" applyAlignment="1">
      <alignment horizontal="right" wrapText="1"/>
    </xf>
    <xf numFmtId="164" fontId="5" fillId="0" borderId="1" xfId="0" applyNumberFormat="1" applyFont="1" applyBorder="1" applyAlignment="1">
      <alignment horizontal="right"/>
    </xf>
    <xf numFmtId="165" fontId="5" fillId="0" borderId="0" xfId="0" applyNumberFormat="1" applyFont="1" applyAlignment="1">
      <alignment horizontal="right"/>
    </xf>
    <xf numFmtId="165" fontId="5" fillId="0" borderId="0" xfId="0" applyNumberFormat="1" applyFont="1"/>
    <xf numFmtId="165" fontId="4" fillId="0" borderId="1" xfId="0" applyNumberFormat="1" applyFont="1" applyBorder="1" applyAlignment="1">
      <alignment horizontal="right"/>
    </xf>
    <xf numFmtId="165" fontId="4" fillId="0" borderId="1" xfId="0" applyNumberFormat="1" applyFont="1" applyBorder="1"/>
    <xf numFmtId="3" fontId="0" fillId="0" borderId="0" xfId="0" applyNumberFormat="1" applyAlignment="1">
      <alignment horizontal="right"/>
    </xf>
    <xf numFmtId="0" fontId="13" fillId="2" borderId="0" xfId="0" applyFont="1" applyFill="1" applyAlignment="1"/>
    <xf numFmtId="0" fontId="0" fillId="2" borderId="0" xfId="0" applyFill="1"/>
    <xf numFmtId="0" fontId="15" fillId="2" borderId="0" xfId="0" applyFont="1" applyFill="1" applyAlignment="1">
      <alignment horizontal="left" vertical="center"/>
    </xf>
    <xf numFmtId="0" fontId="16" fillId="2" borderId="0" xfId="0" applyFont="1" applyFill="1" applyAlignment="1">
      <alignment horizontal="center"/>
    </xf>
    <xf numFmtId="0" fontId="16" fillId="2" borderId="0" xfId="0" applyFont="1" applyFill="1" applyAlignment="1"/>
    <xf numFmtId="0" fontId="12" fillId="2" borderId="0" xfId="0" applyFont="1" applyFill="1" applyAlignment="1">
      <alignment horizontal="center"/>
    </xf>
    <xf numFmtId="0" fontId="12" fillId="2" borderId="0" xfId="0" applyFont="1" applyFill="1" applyAlignment="1"/>
    <xf numFmtId="0" fontId="12" fillId="2" borderId="0" xfId="0" applyFont="1" applyFill="1" applyAlignment="1">
      <alignment horizontal="left" wrapText="1"/>
    </xf>
    <xf numFmtId="0" fontId="17" fillId="2" borderId="0" xfId="0" applyFont="1" applyFill="1" applyAlignment="1">
      <alignment horizontal="left"/>
    </xf>
    <xf numFmtId="0" fontId="12" fillId="2" borderId="0" xfId="0" applyFont="1" applyFill="1" applyAlignment="1">
      <alignment horizontal="left"/>
    </xf>
    <xf numFmtId="0" fontId="12" fillId="2" borderId="0" xfId="0" applyFont="1" applyFill="1" applyAlignment="1">
      <alignment wrapText="1"/>
    </xf>
    <xf numFmtId="0" fontId="16" fillId="2" borderId="0" xfId="0" applyFont="1" applyFill="1" applyAlignment="1">
      <alignment horizontal="left" wrapText="1"/>
    </xf>
    <xf numFmtId="0" fontId="13" fillId="2" borderId="0" xfId="0" applyFont="1" applyFill="1" applyAlignment="1">
      <alignment horizontal="left" vertical="center"/>
    </xf>
    <xf numFmtId="0" fontId="18" fillId="2" borderId="0" xfId="0" applyFont="1" applyFill="1"/>
    <xf numFmtId="165" fontId="0" fillId="0" borderId="0" xfId="0" applyNumberFormat="1"/>
    <xf numFmtId="0" fontId="0" fillId="0" borderId="0" xfId="0" applyFill="1"/>
    <xf numFmtId="0" fontId="4" fillId="0" borderId="0" xfId="0" applyFont="1" applyFill="1" applyBorder="1" applyAlignment="1">
      <alignment horizontal="right" vertical="center" wrapText="1"/>
    </xf>
    <xf numFmtId="37" fontId="4" fillId="0" borderId="0" xfId="0" applyNumberFormat="1" applyFont="1" applyFill="1" applyBorder="1" applyAlignment="1" applyProtection="1">
      <alignment horizontal="right"/>
    </xf>
    <xf numFmtId="37" fontId="5" fillId="0" borderId="1" xfId="0" quotePrefix="1" applyNumberFormat="1" applyFont="1" applyFill="1" applyBorder="1" applyAlignment="1" applyProtection="1">
      <alignment horizontal="right"/>
    </xf>
    <xf numFmtId="165" fontId="5" fillId="0" borderId="0" xfId="0" applyNumberFormat="1" applyFont="1" applyFill="1" applyAlignment="1">
      <alignment horizontal="right"/>
    </xf>
    <xf numFmtId="165" fontId="4" fillId="0" borderId="1" xfId="0" applyNumberFormat="1" applyFont="1" applyFill="1" applyBorder="1"/>
    <xf numFmtId="165" fontId="0" fillId="0" borderId="0" xfId="0" applyNumberFormat="1" applyFill="1"/>
    <xf numFmtId="165" fontId="7" fillId="0" borderId="1" xfId="0" applyNumberFormat="1" applyFont="1" applyFill="1" applyBorder="1"/>
    <xf numFmtId="165" fontId="5" fillId="0" borderId="0" xfId="0" quotePrefix="1" applyNumberFormat="1" applyFont="1" applyAlignment="1">
      <alignment horizontal="right"/>
    </xf>
    <xf numFmtId="165" fontId="7" fillId="0" borderId="1" xfId="0" applyNumberFormat="1" applyFont="1" applyBorder="1"/>
    <xf numFmtId="165" fontId="7" fillId="0" borderId="0" xfId="0" applyNumberFormat="1" applyFont="1" applyBorder="1"/>
    <xf numFmtId="165" fontId="4" fillId="0" borderId="0" xfId="0" applyNumberFormat="1" applyFont="1" applyBorder="1"/>
    <xf numFmtId="165" fontId="4" fillId="0" borderId="0" xfId="0" applyNumberFormat="1" applyFont="1" applyBorder="1" applyAlignment="1">
      <alignment horizontal="right"/>
    </xf>
    <xf numFmtId="165" fontId="5" fillId="0" borderId="0" xfId="0" applyNumberFormat="1" applyFont="1" applyBorder="1" applyAlignment="1">
      <alignment horizontal="right"/>
    </xf>
    <xf numFmtId="165" fontId="5" fillId="0" borderId="0" xfId="0" applyNumberFormat="1" applyFont="1" applyBorder="1"/>
    <xf numFmtId="166" fontId="4" fillId="0" borderId="0" xfId="0" quotePrefix="1" applyNumberFormat="1" applyFont="1" applyFill="1" applyBorder="1" applyAlignment="1" applyProtection="1">
      <alignment horizontal="right"/>
    </xf>
    <xf numFmtId="166" fontId="5" fillId="0" borderId="1" xfId="0" applyNumberFormat="1" applyFont="1" applyFill="1" applyBorder="1" applyAlignment="1" applyProtection="1">
      <alignment horizontal="right"/>
    </xf>
    <xf numFmtId="165" fontId="4" fillId="0" borderId="1" xfId="0" applyNumberFormat="1" applyFont="1" applyFill="1" applyBorder="1" applyAlignment="1">
      <alignment horizontal="right"/>
    </xf>
    <xf numFmtId="165" fontId="4" fillId="0" borderId="0" xfId="0" applyNumberFormat="1" applyFont="1" applyAlignment="1">
      <alignment horizontal="right"/>
    </xf>
    <xf numFmtId="0" fontId="5" fillId="0" borderId="1" xfId="0" applyFont="1" applyBorder="1"/>
    <xf numFmtId="168" fontId="5" fillId="0" borderId="0" xfId="2" applyNumberFormat="1" applyFont="1"/>
    <xf numFmtId="168" fontId="4" fillId="0" borderId="0" xfId="2" applyNumberFormat="1" applyFont="1" applyAlignment="1">
      <alignment horizontal="right"/>
    </xf>
    <xf numFmtId="168" fontId="5" fillId="0" borderId="1" xfId="2" applyNumberFormat="1" applyFont="1" applyBorder="1"/>
    <xf numFmtId="168" fontId="4" fillId="0" borderId="1" xfId="2" applyNumberFormat="1" applyFont="1" applyBorder="1" applyAlignment="1">
      <alignment horizontal="right"/>
    </xf>
    <xf numFmtId="168" fontId="5" fillId="0" borderId="0" xfId="2" applyNumberFormat="1" applyFont="1" applyBorder="1"/>
    <xf numFmtId="168" fontId="4" fillId="0" borderId="0" xfId="2" applyNumberFormat="1" applyFont="1" applyBorder="1" applyAlignment="1">
      <alignment horizontal="right"/>
    </xf>
    <xf numFmtId="0" fontId="14" fillId="2" borderId="0" xfId="0" applyFont="1" applyFill="1" applyAlignment="1">
      <alignment horizontal="center"/>
    </xf>
    <xf numFmtId="0" fontId="15" fillId="2" borderId="0" xfId="0" applyFont="1" applyFill="1" applyAlignment="1">
      <alignment horizontal="left" vertical="center"/>
    </xf>
    <xf numFmtId="0" fontId="12" fillId="2" borderId="0" xfId="0" applyFont="1" applyFill="1" applyAlignment="1">
      <alignment horizontal="left" wrapText="1"/>
    </xf>
    <xf numFmtId="0" fontId="16" fillId="2" borderId="0" xfId="0" applyFont="1" applyFill="1" applyAlignment="1">
      <alignment horizontal="left" wrapText="1"/>
    </xf>
    <xf numFmtId="0" fontId="18" fillId="2" borderId="0" xfId="0" applyFont="1" applyFill="1" applyAlignment="1">
      <alignment horizontal="left" wrapText="1"/>
    </xf>
    <xf numFmtId="0" fontId="4" fillId="0" borderId="0" xfId="0" applyFont="1" applyAlignment="1">
      <alignment horizontal="center" vertical="center" wrapText="1"/>
    </xf>
    <xf numFmtId="37" fontId="4" fillId="0" borderId="0" xfId="0" quotePrefix="1" applyNumberFormat="1" applyFont="1" applyBorder="1" applyAlignment="1" applyProtection="1">
      <alignment horizontal="left" wrapText="1"/>
    </xf>
    <xf numFmtId="37" fontId="4" fillId="0" borderId="1" xfId="0" quotePrefix="1" applyNumberFormat="1" applyFont="1" applyBorder="1" applyAlignment="1" applyProtection="1">
      <alignment horizontal="left" wrapText="1"/>
    </xf>
    <xf numFmtId="166" fontId="4" fillId="0" borderId="0" xfId="0" applyNumberFormat="1" applyFont="1" applyBorder="1" applyAlignment="1" applyProtection="1">
      <alignment horizontal="center" vertical="center" wrapText="1"/>
    </xf>
    <xf numFmtId="0" fontId="4" fillId="0" borderId="0" xfId="0" applyFont="1" applyBorder="1" applyAlignment="1">
      <alignment horizontal="center" vertical="center" wrapText="1"/>
    </xf>
    <xf numFmtId="37" fontId="4" fillId="0" borderId="0" xfId="0" quotePrefix="1" applyNumberFormat="1" applyFont="1" applyBorder="1" applyAlignment="1" applyProtection="1">
      <alignment horizontal="left" vertical="center" wrapText="1"/>
    </xf>
    <xf numFmtId="37" fontId="4" fillId="0" borderId="1" xfId="0" quotePrefix="1" applyNumberFormat="1" applyFont="1" applyBorder="1" applyAlignment="1" applyProtection="1">
      <alignment horizontal="left" vertical="center" wrapText="1"/>
    </xf>
  </cellXfs>
  <cellStyles count="3">
    <cellStyle name="Comma" xfId="2" builtinId="3"/>
    <cellStyle name="Normal" xfId="0" builtinId="0"/>
    <cellStyle name="Normal_Sheet1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4</xdr:row>
      <xdr:rowOff>0</xdr:rowOff>
    </xdr:to>
    <xdr:pic>
      <xdr:nvPicPr>
        <xdr:cNvPr id="2078" name="Picture 1" descr="SNZ Logo 2005 Small">
          <a:extLst>
            <a:ext uri="{FF2B5EF4-FFF2-40B4-BE49-F238E27FC236}">
              <a16:creationId xmlns:a16="http://schemas.microsoft.com/office/drawing/2014/main" id="{00000000-0008-0000-0000-00001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47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TapusoaJ/My%20Documents/Viewed/ExpJu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uttonA/My%20Documents/Viewed/Exp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print estimates"/>
      <sheetName val="Newsprint estimate"/>
      <sheetName val="EXPJUN"/>
      <sheetName val="table4release"/>
    </sheetNames>
    <sheetDataSet>
      <sheetData sheetId="0"/>
      <sheetData sheetId="1"/>
      <sheetData sheetId="2">
        <row r="1">
          <cell r="A1" t="str">
            <v xml:space="preserve">Table 1: Exports of Forestry Products from New Zealand for Years Ended 30 June </v>
          </cell>
          <cell r="AC1" t="str">
            <v xml:space="preserve"> TABLE 1A: EXPORTS OF FORESTRY PRODUCTS FROM NEW ZEALAND - YEARS ENDED 30 JUNE.</v>
          </cell>
        </row>
        <row r="2">
          <cell r="AC2" t="str">
            <v>|</v>
          </cell>
          <cell r="AE2" t="str">
            <v>1988</v>
          </cell>
          <cell r="AG2" t="str">
            <v>|</v>
          </cell>
          <cell r="AH2" t="str">
            <v>1989</v>
          </cell>
          <cell r="AK2" t="str">
            <v>1990</v>
          </cell>
          <cell r="AN2" t="str">
            <v>1991</v>
          </cell>
          <cell r="AQ2" t="str">
            <v>1992</v>
          </cell>
        </row>
        <row r="3">
          <cell r="A3" t="str">
            <v>Forestry product</v>
          </cell>
          <cell r="AC3" t="str">
            <v>|</v>
          </cell>
          <cell r="AD3" t="str">
            <v>Quantity</v>
          </cell>
          <cell r="AF3" t="str">
            <v>Value</v>
          </cell>
          <cell r="AG3" t="str">
            <v>|</v>
          </cell>
          <cell r="AH3" t="str">
            <v>Quantity</v>
          </cell>
          <cell r="AI3" t="str">
            <v>Value</v>
          </cell>
          <cell r="AK3" t="str">
            <v>Quantity</v>
          </cell>
          <cell r="AL3" t="str">
            <v>Value</v>
          </cell>
          <cell r="AN3" t="str">
            <v>Quantity</v>
          </cell>
          <cell r="AO3" t="str">
            <v>Value</v>
          </cell>
          <cell r="AQ3" t="str">
            <v>Quantity</v>
          </cell>
          <cell r="AS3" t="str">
            <v>Value</v>
          </cell>
        </row>
        <row r="4">
          <cell r="AI4" t="str">
            <v xml:space="preserve">       (NZ$000)</v>
          </cell>
          <cell r="AL4" t="str">
            <v xml:space="preserve">       (NZ$000)</v>
          </cell>
          <cell r="AO4" t="str">
            <v xml:space="preserve">       (NZ$000)</v>
          </cell>
          <cell r="AS4" t="str">
            <v xml:space="preserve">       (NZ$000)</v>
          </cell>
        </row>
        <row r="5">
          <cell r="A5" t="str">
            <v>Logs and wood chips</v>
          </cell>
          <cell r="AC5" t="str">
            <v>|</v>
          </cell>
          <cell r="AG5" t="str">
            <v>|</v>
          </cell>
        </row>
        <row r="6">
          <cell r="A6" t="str">
            <v xml:space="preserve">   Logs and poles (000 m3)</v>
          </cell>
          <cell r="AC6" t="str">
            <v>|</v>
          </cell>
          <cell r="AD6">
            <v>830.05200000000002</v>
          </cell>
          <cell r="AF6">
            <v>80601.288</v>
          </cell>
          <cell r="AG6" t="str">
            <v>|</v>
          </cell>
          <cell r="AH6">
            <v>1544.8920000000001</v>
          </cell>
          <cell r="AI6">
            <v>129419.70600000001</v>
          </cell>
          <cell r="AK6">
            <v>2169.5680000000002</v>
          </cell>
          <cell r="AL6">
            <v>206823.47399999999</v>
          </cell>
          <cell r="AN6">
            <v>3292.694</v>
          </cell>
          <cell r="AO6">
            <v>330193.44799999997</v>
          </cell>
          <cell r="AQ6">
            <v>3793.395</v>
          </cell>
          <cell r="AS6">
            <v>369578.58899999998</v>
          </cell>
        </row>
        <row r="7">
          <cell r="A7" t="str">
            <v xml:space="preserve">   Wood chips (BDU)</v>
          </cell>
          <cell r="AC7" t="str">
            <v>|</v>
          </cell>
          <cell r="AD7">
            <v>262581</v>
          </cell>
          <cell r="AF7">
            <v>35894.980000000003</v>
          </cell>
          <cell r="AG7" t="str">
            <v>|</v>
          </cell>
          <cell r="AH7">
            <v>215236</v>
          </cell>
          <cell r="AI7">
            <v>32195.875</v>
          </cell>
          <cell r="AK7">
            <v>243807</v>
          </cell>
          <cell r="AL7">
            <v>44714.159</v>
          </cell>
          <cell r="AN7">
            <v>269663</v>
          </cell>
          <cell r="AO7">
            <v>46127.466</v>
          </cell>
          <cell r="AQ7">
            <v>290479</v>
          </cell>
          <cell r="AS7">
            <v>56432.298000000003</v>
          </cell>
        </row>
        <row r="8">
          <cell r="A8" t="str">
            <v>Total logs and wood chips</v>
          </cell>
          <cell r="AC8" t="str">
            <v>|</v>
          </cell>
          <cell r="AF8">
            <v>116496.26800000001</v>
          </cell>
          <cell r="AG8" t="str">
            <v>|</v>
          </cell>
          <cell r="AI8">
            <v>161615.58100000001</v>
          </cell>
          <cell r="AL8">
            <v>251537.63299999997</v>
          </cell>
          <cell r="AO8">
            <v>376320.91399999999</v>
          </cell>
          <cell r="AS8">
            <v>426010.88699999999</v>
          </cell>
        </row>
        <row r="9">
          <cell r="A9" t="str">
            <v>Roundwood equivalent (000 m3)</v>
          </cell>
          <cell r="AC9" t="str">
            <v>|</v>
          </cell>
          <cell r="AD9">
            <v>1486.5045</v>
          </cell>
          <cell r="AG9" t="str">
            <v>|</v>
          </cell>
          <cell r="AH9">
            <v>2082.982</v>
          </cell>
          <cell r="AK9">
            <v>2779.0855000000001</v>
          </cell>
          <cell r="AN9">
            <v>3966.8514999999998</v>
          </cell>
          <cell r="AQ9">
            <v>4519.5924999999997</v>
          </cell>
          <cell r="AR9" t="str">
            <v>r</v>
          </cell>
        </row>
        <row r="10">
          <cell r="A10" t="str">
            <v>Sawn timber (000 m3)</v>
          </cell>
          <cell r="AC10" t="str">
            <v>|</v>
          </cell>
          <cell r="AG10" t="str">
            <v>|</v>
          </cell>
        </row>
        <row r="11">
          <cell r="A11" t="str">
            <v xml:space="preserve">   Radiata pine</v>
          </cell>
          <cell r="AC11" t="str">
            <v>|</v>
          </cell>
          <cell r="AD11">
            <v>336.13099999999997</v>
          </cell>
          <cell r="AF11">
            <v>88474.385999999999</v>
          </cell>
          <cell r="AG11" t="str">
            <v>|</v>
          </cell>
          <cell r="AH11">
            <v>408.488</v>
          </cell>
          <cell r="AI11">
            <v>136061.58600000001</v>
          </cell>
          <cell r="AK11">
            <v>442.37</v>
          </cell>
          <cell r="AL11">
            <v>145836.44699999999</v>
          </cell>
          <cell r="AN11">
            <v>565.75099999999998</v>
          </cell>
          <cell r="AO11">
            <v>180674.20699999999</v>
          </cell>
          <cell r="AQ11">
            <v>703.19200000000001</v>
          </cell>
          <cell r="AR11" t="str">
            <v>r</v>
          </cell>
          <cell r="AS11">
            <v>232084.889</v>
          </cell>
          <cell r="AT11" t="str">
            <v>r</v>
          </cell>
        </row>
        <row r="12">
          <cell r="A12" t="str">
            <v xml:space="preserve">   Douglas-fir</v>
          </cell>
          <cell r="AC12" t="str">
            <v>|</v>
          </cell>
          <cell r="AD12">
            <v>61.588000000000001</v>
          </cell>
          <cell r="AF12">
            <v>17020.006000000001</v>
          </cell>
          <cell r="AG12" t="str">
            <v>|</v>
          </cell>
          <cell r="AH12">
            <v>66.995000000000005</v>
          </cell>
          <cell r="AI12">
            <v>23136.021000000001</v>
          </cell>
          <cell r="AK12">
            <v>73.209000000000003</v>
          </cell>
          <cell r="AL12">
            <v>23434.79</v>
          </cell>
          <cell r="AN12">
            <v>83.031999999999996</v>
          </cell>
          <cell r="AO12">
            <v>26476.446</v>
          </cell>
          <cell r="AQ12">
            <v>83.572999999999993</v>
          </cell>
          <cell r="AR12" t="str">
            <v>r</v>
          </cell>
          <cell r="AS12">
            <v>26990.361000000001</v>
          </cell>
          <cell r="AT12" t="str">
            <v>r</v>
          </cell>
        </row>
        <row r="13">
          <cell r="A13" t="str">
            <v xml:space="preserve">   Other planted production forest</v>
          </cell>
          <cell r="AC13" t="str">
            <v>|</v>
          </cell>
          <cell r="AD13">
            <v>13.106</v>
          </cell>
          <cell r="AF13">
            <v>5466.0219999999999</v>
          </cell>
          <cell r="AG13" t="str">
            <v>|</v>
          </cell>
          <cell r="AH13">
            <v>33.31</v>
          </cell>
          <cell r="AI13">
            <v>16394.075000000001</v>
          </cell>
          <cell r="AK13">
            <v>28.98</v>
          </cell>
          <cell r="AL13">
            <v>16685.044000000002</v>
          </cell>
          <cell r="AN13">
            <v>29.817</v>
          </cell>
          <cell r="AO13">
            <v>14811.538</v>
          </cell>
          <cell r="AQ13">
            <v>47.366999999999997</v>
          </cell>
          <cell r="AR13" t="str">
            <v>r</v>
          </cell>
          <cell r="AS13">
            <v>23002.422999999999</v>
          </cell>
          <cell r="AT13" t="str">
            <v>r</v>
          </cell>
        </row>
        <row r="14">
          <cell r="A14" t="str">
            <v xml:space="preserve">   Natural forest</v>
          </cell>
          <cell r="AC14" t="str">
            <v>|</v>
          </cell>
          <cell r="AD14">
            <v>4.9240000000000004</v>
          </cell>
          <cell r="AF14">
            <v>2767.7649999999999</v>
          </cell>
          <cell r="AG14" t="str">
            <v>|</v>
          </cell>
          <cell r="AH14">
            <v>4.899</v>
          </cell>
          <cell r="AI14">
            <v>2942.8789999999999</v>
          </cell>
          <cell r="AK14">
            <v>3.9420000000000002</v>
          </cell>
          <cell r="AL14">
            <v>2573.502</v>
          </cell>
          <cell r="AN14">
            <v>2.2599999999999998</v>
          </cell>
          <cell r="AO14">
            <v>1569.3440000000001</v>
          </cell>
          <cell r="AQ14">
            <v>1.9850000000000001</v>
          </cell>
          <cell r="AR14" t="str">
            <v>r</v>
          </cell>
          <cell r="AS14">
            <v>1336.78</v>
          </cell>
          <cell r="AT14" t="str">
            <v>r</v>
          </cell>
        </row>
        <row r="15">
          <cell r="A15" t="str">
            <v>Total sawn timber and sleepers</v>
          </cell>
          <cell r="AC15" t="str">
            <v>|</v>
          </cell>
          <cell r="AD15">
            <v>415.74899999999997</v>
          </cell>
          <cell r="AF15">
            <v>113728.17899999999</v>
          </cell>
          <cell r="AG15" t="str">
            <v>|</v>
          </cell>
          <cell r="AH15">
            <v>513.69200000000001</v>
          </cell>
          <cell r="AI15">
            <v>178534.56100000002</v>
          </cell>
          <cell r="AK15">
            <v>548.50099999999998</v>
          </cell>
          <cell r="AL15">
            <v>188529.783</v>
          </cell>
          <cell r="AN15">
            <v>680.86</v>
          </cell>
          <cell r="AO15">
            <v>223531.535</v>
          </cell>
          <cell r="AQ15">
            <v>836.11699999999996</v>
          </cell>
          <cell r="AR15" t="str">
            <v>r</v>
          </cell>
          <cell r="AS15">
            <v>283414.45300000004</v>
          </cell>
          <cell r="AT15" t="str">
            <v>r</v>
          </cell>
        </row>
        <row r="16">
          <cell r="A16" t="str">
            <v>Roundwood equivalent (000 m3)</v>
          </cell>
          <cell r="AC16" t="str">
            <v>|</v>
          </cell>
          <cell r="AD16">
            <v>913.66300000000001</v>
          </cell>
          <cell r="AG16" t="str">
            <v>|</v>
          </cell>
          <cell r="AH16">
            <v>1129.1426000000001</v>
          </cell>
          <cell r="AK16">
            <v>1205.9138000000003</v>
          </cell>
          <cell r="AN16">
            <v>1497.44</v>
          </cell>
          <cell r="AQ16">
            <v>1655.4521099999999</v>
          </cell>
          <cell r="AR16" t="str">
            <v>r</v>
          </cell>
        </row>
        <row r="17">
          <cell r="A17" t="str">
            <v>Wood pulp (tonnes)</v>
          </cell>
          <cell r="AC17" t="str">
            <v>|</v>
          </cell>
          <cell r="AG17" t="str">
            <v>|</v>
          </cell>
        </row>
        <row r="18">
          <cell r="A18" t="str">
            <v xml:space="preserve">   Chemical</v>
          </cell>
          <cell r="AC18" t="str">
            <v>|</v>
          </cell>
          <cell r="AD18">
            <v>260816</v>
          </cell>
          <cell r="AF18">
            <v>211943.595</v>
          </cell>
          <cell r="AG18" t="str">
            <v>|</v>
          </cell>
          <cell r="AH18">
            <v>253935</v>
          </cell>
          <cell r="AI18">
            <v>245473.90599999999</v>
          </cell>
          <cell r="AK18">
            <v>257397</v>
          </cell>
          <cell r="AL18">
            <v>239351.079</v>
          </cell>
          <cell r="AN18">
            <v>281460</v>
          </cell>
          <cell r="AO18">
            <v>232898.64999999997</v>
          </cell>
          <cell r="AQ18">
            <v>314832</v>
          </cell>
          <cell r="AS18">
            <v>227028.25</v>
          </cell>
        </row>
        <row r="19">
          <cell r="A19" t="str">
            <v xml:space="preserve">   Mechanical</v>
          </cell>
          <cell r="AC19" t="str">
            <v>|</v>
          </cell>
          <cell r="AD19">
            <v>321770</v>
          </cell>
          <cell r="AF19">
            <v>141655.76800000001</v>
          </cell>
          <cell r="AG19" t="str">
            <v>|</v>
          </cell>
          <cell r="AH19">
            <v>313901</v>
          </cell>
          <cell r="AI19">
            <v>153236.80600000001</v>
          </cell>
          <cell r="AK19">
            <v>303331</v>
          </cell>
          <cell r="AL19">
            <v>147465.73699999999</v>
          </cell>
          <cell r="AN19">
            <v>343494</v>
          </cell>
          <cell r="AO19">
            <v>156918.82</v>
          </cell>
          <cell r="AQ19">
            <v>341256</v>
          </cell>
          <cell r="AS19">
            <v>152139.408</v>
          </cell>
        </row>
        <row r="20">
          <cell r="A20" t="str">
            <v>Total wood pulp</v>
          </cell>
          <cell r="AC20" t="str">
            <v>|</v>
          </cell>
          <cell r="AD20">
            <v>582586</v>
          </cell>
          <cell r="AF20">
            <v>353599.36300000001</v>
          </cell>
          <cell r="AG20" t="str">
            <v>|</v>
          </cell>
          <cell r="AH20">
            <v>567836</v>
          </cell>
          <cell r="AI20">
            <v>398710.712</v>
          </cell>
          <cell r="AK20">
            <v>560728</v>
          </cell>
          <cell r="AL20">
            <v>386816.81599999999</v>
          </cell>
          <cell r="AN20">
            <v>624954</v>
          </cell>
          <cell r="AO20">
            <v>389817.47</v>
          </cell>
          <cell r="AQ20">
            <v>656088</v>
          </cell>
          <cell r="AS20">
            <v>379167.658</v>
          </cell>
        </row>
        <row r="21">
          <cell r="A21" t="str">
            <v>Roundwood equivalent (000 m3)</v>
          </cell>
          <cell r="AC21" t="str">
            <v>|</v>
          </cell>
          <cell r="AD21">
            <v>2050.2464</v>
          </cell>
          <cell r="AG21" t="str">
            <v>|</v>
          </cell>
          <cell r="AH21">
            <v>1997.6439</v>
          </cell>
          <cell r="AK21">
            <v>1989.2397000000001</v>
          </cell>
          <cell r="AN21">
            <v>2203.5396000000001</v>
          </cell>
          <cell r="AQ21">
            <v>2102.4043199999996</v>
          </cell>
          <cell r="AR21" t="str">
            <v>r</v>
          </cell>
        </row>
        <row r="22">
          <cell r="A22" t="str">
            <v>Paper and paperboard (tonnes)</v>
          </cell>
          <cell r="AC22" t="str">
            <v>|</v>
          </cell>
          <cell r="AG22" t="str">
            <v>|</v>
          </cell>
        </row>
        <row r="23">
          <cell r="A23" t="str">
            <v xml:space="preserve">   Newsprint</v>
          </cell>
          <cell r="AC23" t="str">
            <v>|</v>
          </cell>
          <cell r="AD23">
            <v>159621.39499999999</v>
          </cell>
          <cell r="AF23">
            <v>120219.375</v>
          </cell>
          <cell r="AG23" t="str">
            <v>|</v>
          </cell>
          <cell r="AH23">
            <v>175752.266</v>
          </cell>
          <cell r="AI23">
            <v>149517.394</v>
          </cell>
          <cell r="AK23">
            <v>201213.16399999999</v>
          </cell>
          <cell r="AL23">
            <v>178750.99799999999</v>
          </cell>
          <cell r="AN23">
            <v>209157.66200000001</v>
          </cell>
          <cell r="AO23">
            <v>192160.557</v>
          </cell>
          <cell r="AQ23">
            <v>271468.63699999999</v>
          </cell>
          <cell r="AS23">
            <v>234536.171</v>
          </cell>
        </row>
        <row r="24">
          <cell r="A24" t="str">
            <v xml:space="preserve">   Other paper and paperboard</v>
          </cell>
          <cell r="AC24" t="str">
            <v>|</v>
          </cell>
          <cell r="AD24">
            <v>76374.497000000003</v>
          </cell>
          <cell r="AF24">
            <v>79934.475999999995</v>
          </cell>
          <cell r="AG24" t="str">
            <v>|</v>
          </cell>
          <cell r="AH24">
            <v>103262.743</v>
          </cell>
          <cell r="AI24">
            <v>113322.276</v>
          </cell>
          <cell r="AK24">
            <v>112482.113</v>
          </cell>
          <cell r="AL24">
            <v>123822.804</v>
          </cell>
          <cell r="AN24">
            <v>107651.00599999999</v>
          </cell>
          <cell r="AO24">
            <v>113012.428</v>
          </cell>
          <cell r="AQ24">
            <v>116824.71400000001</v>
          </cell>
          <cell r="AS24">
            <v>133464.93299999999</v>
          </cell>
        </row>
        <row r="25">
          <cell r="A25" t="str">
            <v>Total paper and paperboard</v>
          </cell>
          <cell r="AC25" t="str">
            <v>|</v>
          </cell>
          <cell r="AD25">
            <v>235995.89199999999</v>
          </cell>
          <cell r="AF25">
            <v>200153.851</v>
          </cell>
          <cell r="AG25" t="str">
            <v>|</v>
          </cell>
          <cell r="AH25">
            <v>279015.00900000002</v>
          </cell>
          <cell r="AI25">
            <v>262839.67</v>
          </cell>
          <cell r="AK25">
            <v>313695.277</v>
          </cell>
          <cell r="AL25">
            <v>302573.80200000003</v>
          </cell>
          <cell r="AN25">
            <v>316808.66800000001</v>
          </cell>
          <cell r="AO25">
            <v>305172.98499999999</v>
          </cell>
          <cell r="AQ25">
            <v>388293.35100000002</v>
          </cell>
          <cell r="AS25">
            <v>368001.10399999999</v>
          </cell>
        </row>
        <row r="26">
          <cell r="A26" t="str">
            <v>Roundwood equivalent (000 m3)</v>
          </cell>
          <cell r="AC26" t="str">
            <v>|</v>
          </cell>
          <cell r="AD26">
            <v>869.95477192999988</v>
          </cell>
          <cell r="AG26" t="str">
            <v>|</v>
          </cell>
          <cell r="AH26">
            <v>1046.8189467</v>
          </cell>
          <cell r="AK26">
            <v>1171.8355240399999</v>
          </cell>
          <cell r="AN26">
            <v>1175.0799161</v>
          </cell>
          <cell r="AQ26">
            <v>1343.6218654200002</v>
          </cell>
          <cell r="AR26" t="str">
            <v>r</v>
          </cell>
        </row>
        <row r="27">
          <cell r="A27" t="str">
            <v>Panel products (m3)</v>
          </cell>
          <cell r="AC27" t="str">
            <v>|</v>
          </cell>
          <cell r="AG27" t="str">
            <v>|</v>
          </cell>
        </row>
        <row r="28">
          <cell r="A28" t="str">
            <v xml:space="preserve">   Fibreboard</v>
          </cell>
          <cell r="AC28" t="str">
            <v>|</v>
          </cell>
          <cell r="AD28">
            <v>169468</v>
          </cell>
          <cell r="AF28">
            <v>69975.350000000006</v>
          </cell>
          <cell r="AG28" t="str">
            <v>|</v>
          </cell>
          <cell r="AH28">
            <v>211472</v>
          </cell>
          <cell r="AI28">
            <v>96874.543000000005</v>
          </cell>
          <cell r="AK28">
            <v>240310</v>
          </cell>
          <cell r="AL28">
            <v>109542.079</v>
          </cell>
          <cell r="AN28">
            <v>285586</v>
          </cell>
          <cell r="AO28">
            <v>127952.357</v>
          </cell>
          <cell r="AQ28">
            <v>336138</v>
          </cell>
          <cell r="AS28">
            <v>161523.552</v>
          </cell>
        </row>
        <row r="29">
          <cell r="A29" t="str">
            <v xml:space="preserve">   Plywood</v>
          </cell>
          <cell r="AC29" t="str">
            <v>|</v>
          </cell>
          <cell r="AD29">
            <v>14360</v>
          </cell>
          <cell r="AF29">
            <v>8917.982</v>
          </cell>
          <cell r="AG29" t="str">
            <v>|</v>
          </cell>
          <cell r="AH29">
            <v>14154</v>
          </cell>
          <cell r="AI29">
            <v>17426.505000000001</v>
          </cell>
          <cell r="AK29">
            <v>15912</v>
          </cell>
          <cell r="AL29">
            <v>15140.094000000001</v>
          </cell>
          <cell r="AM29" t="str">
            <v>r</v>
          </cell>
          <cell r="AN29">
            <v>25197</v>
          </cell>
          <cell r="AO29">
            <v>21548.355</v>
          </cell>
          <cell r="AQ29">
            <v>26738</v>
          </cell>
          <cell r="AS29">
            <v>24849.969000000001</v>
          </cell>
        </row>
        <row r="30">
          <cell r="A30" t="str">
            <v xml:space="preserve">   Veneer </v>
          </cell>
          <cell r="AC30" t="str">
            <v>|</v>
          </cell>
          <cell r="AD30">
            <v>1196</v>
          </cell>
          <cell r="AF30">
            <v>1924.508</v>
          </cell>
          <cell r="AG30" t="str">
            <v>|</v>
          </cell>
          <cell r="AH30">
            <v>1600</v>
          </cell>
          <cell r="AI30">
            <v>2228.92</v>
          </cell>
          <cell r="AK30">
            <v>1531</v>
          </cell>
          <cell r="AL30">
            <v>2410.4340000000002</v>
          </cell>
          <cell r="AN30">
            <v>1755</v>
          </cell>
          <cell r="AO30">
            <v>2231.0810000000001</v>
          </cell>
          <cell r="AQ30">
            <v>2264</v>
          </cell>
          <cell r="AS30">
            <v>3052.0740000000001</v>
          </cell>
        </row>
        <row r="31">
          <cell r="A31" t="str">
            <v xml:space="preserve">   Particleboard</v>
          </cell>
          <cell r="AC31" t="str">
            <v>|</v>
          </cell>
          <cell r="AD31">
            <v>50599</v>
          </cell>
          <cell r="AF31">
            <v>16397.815999999999</v>
          </cell>
          <cell r="AG31" t="str">
            <v>|</v>
          </cell>
          <cell r="AH31">
            <v>44318</v>
          </cell>
          <cell r="AI31">
            <v>17613.79</v>
          </cell>
          <cell r="AK31">
            <v>48383</v>
          </cell>
          <cell r="AL31">
            <v>19426.008999999998</v>
          </cell>
          <cell r="AN31">
            <v>71567</v>
          </cell>
          <cell r="AO31">
            <v>27152.607</v>
          </cell>
          <cell r="AQ31">
            <v>70831</v>
          </cell>
          <cell r="AS31">
            <v>28830.365000000002</v>
          </cell>
        </row>
        <row r="32">
          <cell r="A32" t="str">
            <v>Total panel products</v>
          </cell>
          <cell r="AQ32">
            <v>435971</v>
          </cell>
          <cell r="AS32">
            <v>218255.96</v>
          </cell>
        </row>
        <row r="33">
          <cell r="A33" t="str">
            <v>Roundwood equivalent (000 m3)</v>
          </cell>
          <cell r="AQ33">
            <v>576.9237599999999</v>
          </cell>
          <cell r="AR33" t="str">
            <v>r</v>
          </cell>
        </row>
        <row r="34">
          <cell r="A34" t="str">
            <v>Other forestry products</v>
          </cell>
        </row>
        <row r="35">
          <cell r="A35" t="str">
            <v xml:space="preserve">   Manufactures of paper and paperboard</v>
          </cell>
          <cell r="AC35" t="str">
            <v>|</v>
          </cell>
          <cell r="AD35" t="str">
            <v>..</v>
          </cell>
          <cell r="AF35">
            <v>35860.495999999999</v>
          </cell>
          <cell r="AG35" t="str">
            <v>|</v>
          </cell>
          <cell r="AH35" t="str">
            <v>..</v>
          </cell>
          <cell r="AI35">
            <v>37913.389000000003</v>
          </cell>
          <cell r="AK35" t="str">
            <v>..</v>
          </cell>
          <cell r="AL35">
            <v>37721.224999999999</v>
          </cell>
          <cell r="AN35" t="str">
            <v>..</v>
          </cell>
          <cell r="AO35">
            <v>38627.472000000002</v>
          </cell>
          <cell r="AQ35" t="str">
            <v>..</v>
          </cell>
          <cell r="AS35">
            <v>48884.256000000001</v>
          </cell>
        </row>
        <row r="36">
          <cell r="A36" t="str">
            <v xml:space="preserve">   Continuously shaped wood (mouldings, etc)</v>
          </cell>
          <cell r="AQ36" t="str">
            <v>..</v>
          </cell>
          <cell r="AS36">
            <v>28334.11</v>
          </cell>
        </row>
        <row r="37">
          <cell r="A37" t="str">
            <v xml:space="preserve">   Wooden furniture and furniture parts</v>
          </cell>
          <cell r="AC37" t="str">
            <v>|</v>
          </cell>
          <cell r="AD37" t="str">
            <v>..</v>
          </cell>
          <cell r="AF37">
            <v>25919.548999999999</v>
          </cell>
          <cell r="AG37" t="str">
            <v>|</v>
          </cell>
          <cell r="AH37" t="str">
            <v>..</v>
          </cell>
          <cell r="AI37">
            <v>24995.963</v>
          </cell>
          <cell r="AK37" t="str">
            <v>..</v>
          </cell>
          <cell r="AL37">
            <v>31589.67</v>
          </cell>
          <cell r="AN37" t="str">
            <v>..</v>
          </cell>
          <cell r="AO37">
            <v>24289.09</v>
          </cell>
          <cell r="AQ37" t="str">
            <v>..</v>
          </cell>
          <cell r="AS37">
            <v>33913.404999999999</v>
          </cell>
        </row>
        <row r="38">
          <cell r="A38" t="str">
            <v xml:space="preserve">   Miscellaneous forestry products</v>
          </cell>
          <cell r="AC38" t="str">
            <v>|</v>
          </cell>
          <cell r="AD38" t="str">
            <v>..</v>
          </cell>
          <cell r="AF38">
            <v>42399.921999999999</v>
          </cell>
          <cell r="AG38" t="str">
            <v>|</v>
          </cell>
          <cell r="AH38" t="str">
            <v>..</v>
          </cell>
          <cell r="AI38">
            <v>38389.713999999993</v>
          </cell>
          <cell r="AK38" t="str">
            <v>..</v>
          </cell>
          <cell r="AL38">
            <v>40583.790000000008</v>
          </cell>
          <cell r="AM38" t="str">
            <v>r</v>
          </cell>
          <cell r="AN38" t="str">
            <v>..</v>
          </cell>
          <cell r="AO38">
            <v>40615.634999999995</v>
          </cell>
          <cell r="AQ38" t="str">
            <v>..</v>
          </cell>
          <cell r="AS38">
            <v>38738.062000000005</v>
          </cell>
          <cell r="AT38" t="str">
            <v>r</v>
          </cell>
        </row>
        <row r="39">
          <cell r="A39" t="str">
            <v>Total other forestry products</v>
          </cell>
          <cell r="AC39" t="str">
            <v>|</v>
          </cell>
          <cell r="AF39">
            <v>201395.62299999999</v>
          </cell>
          <cell r="AG39" t="str">
            <v>|</v>
          </cell>
          <cell r="AI39">
            <v>235442.82399999996</v>
          </cell>
          <cell r="AL39">
            <v>256413.30100000001</v>
          </cell>
          <cell r="AO39">
            <v>282416.59700000001</v>
          </cell>
          <cell r="AS39">
            <v>149868.83300000001</v>
          </cell>
          <cell r="AT39" t="str">
            <v>r</v>
          </cell>
        </row>
        <row r="40">
          <cell r="A40" t="str">
            <v>All forestry products</v>
          </cell>
          <cell r="AC40" t="str">
            <v>|</v>
          </cell>
          <cell r="AG40" t="str">
            <v>|</v>
          </cell>
        </row>
        <row r="41">
          <cell r="A41" t="str">
            <v xml:space="preserve">   Estimated roundwood equivalent (000 m3)*</v>
          </cell>
          <cell r="AC41" t="str">
            <v>|</v>
          </cell>
          <cell r="AD41">
            <v>4637.9321705399998</v>
          </cell>
          <cell r="AG41" t="str">
            <v>|</v>
          </cell>
          <cell r="AH41">
            <v>5629.7929339799994</v>
          </cell>
          <cell r="AK41">
            <v>6496.9695023400018</v>
          </cell>
          <cell r="AN41">
            <v>8210.178001960001</v>
          </cell>
          <cell r="AQ41">
            <v>9069.4382886099993</v>
          </cell>
          <cell r="AR41" t="str">
            <v>r</v>
          </cell>
        </row>
        <row r="42">
          <cell r="A42" t="str">
            <v xml:space="preserve">   Total value </v>
          </cell>
          <cell r="AC42" t="str">
            <v>|</v>
          </cell>
          <cell r="AF42">
            <v>985373.2840000001</v>
          </cell>
          <cell r="AG42" t="str">
            <v>|</v>
          </cell>
          <cell r="AI42">
            <v>1237143.348</v>
          </cell>
          <cell r="AL42">
            <v>1385871.335</v>
          </cell>
          <cell r="AO42">
            <v>1577259.5010000002</v>
          </cell>
          <cell r="AS42">
            <v>1824718.8950000003</v>
          </cell>
        </row>
        <row r="43">
          <cell r="A43" t="str">
            <v>Total NZ merchandise trade - re-exports</v>
          </cell>
          <cell r="AC43" t="str">
            <v>|</v>
          </cell>
          <cell r="AF43">
            <v>12104132.800000001</v>
          </cell>
          <cell r="AG43" t="str">
            <v>|</v>
          </cell>
          <cell r="AI43">
            <v>14484344.5</v>
          </cell>
          <cell r="AL43">
            <v>14524618.300000001</v>
          </cell>
          <cell r="AO43">
            <v>15065353.699999999</v>
          </cell>
          <cell r="AS43">
            <v>17155592.399999999</v>
          </cell>
        </row>
        <row r="44">
          <cell r="A44" t="str">
            <v>Note:</v>
          </cell>
        </row>
        <row r="45">
          <cell r="A45" t="str">
            <v>1. Values are NZ$ free on board (f.o.b.) and may include items, e.g. some plywood items, for which no quantities are given.</v>
          </cell>
        </row>
        <row r="46">
          <cell r="A46" t="str">
            <v>2. Roundwood equivalent (RWE) has been estimated using conversion factors.</v>
          </cell>
        </row>
        <row r="47">
          <cell r="A47" t="str">
            <v>3. Newsprint volumes and values are estimated for the current year; actual figures are suppressed by Statistics New Zealand for 12 months for confidentiality reasons.</v>
          </cell>
        </row>
        <row r="48">
          <cell r="A48" t="str">
            <v>4. Other paper and paperboard includes all other paper and paperboard exported but not manufactures of paper and paperboard.</v>
          </cell>
        </row>
        <row r="49">
          <cell r="A49" t="str">
            <v>5. Miscellaneous forestry products includes wood manufactures, cork and cork manufactures, waste paper and prefabricated wooden buildings.</v>
          </cell>
        </row>
        <row r="50">
          <cell r="A50" t="str">
            <v>6. Because of rounding, figures in this table do not always sum to the stated totals</v>
          </cell>
        </row>
        <row r="51">
          <cell r="A51" t="str">
            <v>*  This figure is not the sum of the sub-total roundwood equivalents as timber residue is used as input to other products.</v>
          </cell>
        </row>
        <row r="52">
          <cell r="A52" t="str">
            <v>..  Not available.  p Provisional figures.  r Revised figures.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print estimates"/>
      <sheetName val="Newsprint estimate"/>
      <sheetName val="EXPJUN"/>
      <sheetName val="table4release"/>
    </sheetNames>
    <sheetDataSet>
      <sheetData sheetId="0"/>
      <sheetData sheetId="1"/>
      <sheetData sheetId="2">
        <row r="1">
          <cell r="A1" t="str">
            <v xml:space="preserve">Table 1: Exports of Forestry Products from New Zealand for Years Ended 30 June </v>
          </cell>
          <cell r="AC1" t="str">
            <v xml:space="preserve"> TABLE 1A: EXPORTS OF FORESTRY PRODUCTS FROM NEW ZEALAND - YEARS ENDED 30 JUNE.</v>
          </cell>
        </row>
        <row r="2">
          <cell r="AC2" t="str">
            <v>|</v>
          </cell>
          <cell r="AE2" t="str">
            <v>1988</v>
          </cell>
          <cell r="AG2" t="str">
            <v>|</v>
          </cell>
          <cell r="AH2" t="str">
            <v>1989</v>
          </cell>
          <cell r="AK2" t="str">
            <v>1990</v>
          </cell>
          <cell r="AN2" t="str">
            <v>1991</v>
          </cell>
          <cell r="AQ2" t="str">
            <v>1992</v>
          </cell>
        </row>
        <row r="3">
          <cell r="A3" t="str">
            <v>Forestry product</v>
          </cell>
          <cell r="AC3" t="str">
            <v>|</v>
          </cell>
          <cell r="AD3" t="str">
            <v>Quantity</v>
          </cell>
          <cell r="AF3" t="str">
            <v>Value</v>
          </cell>
          <cell r="AG3" t="str">
            <v>|</v>
          </cell>
          <cell r="AH3" t="str">
            <v>Quantity</v>
          </cell>
          <cell r="AI3" t="str">
            <v>Value</v>
          </cell>
          <cell r="AK3" t="str">
            <v>Quantity</v>
          </cell>
          <cell r="AL3" t="str">
            <v>Value</v>
          </cell>
          <cell r="AN3" t="str">
            <v>Quantity</v>
          </cell>
          <cell r="AO3" t="str">
            <v>Value</v>
          </cell>
          <cell r="AQ3" t="str">
            <v>Quantity</v>
          </cell>
          <cell r="AS3" t="str">
            <v>Value</v>
          </cell>
        </row>
        <row r="4">
          <cell r="AI4" t="str">
            <v xml:space="preserve">       (NZ$000)</v>
          </cell>
          <cell r="AL4" t="str">
            <v xml:space="preserve">       (NZ$000)</v>
          </cell>
          <cell r="AO4" t="str">
            <v xml:space="preserve">       (NZ$000)</v>
          </cell>
          <cell r="AS4" t="str">
            <v xml:space="preserve">       (NZ$000)</v>
          </cell>
        </row>
        <row r="5">
          <cell r="A5" t="str">
            <v>Logs and wood chips</v>
          </cell>
          <cell r="AC5" t="str">
            <v>|</v>
          </cell>
          <cell r="AG5" t="str">
            <v>|</v>
          </cell>
        </row>
        <row r="6">
          <cell r="A6" t="str">
            <v xml:space="preserve">   Logs and poles (000 m3)</v>
          </cell>
          <cell r="AC6" t="str">
            <v>|</v>
          </cell>
          <cell r="AD6">
            <v>830.05200000000002</v>
          </cell>
          <cell r="AF6">
            <v>80601.288</v>
          </cell>
          <cell r="AG6" t="str">
            <v>|</v>
          </cell>
          <cell r="AH6">
            <v>1544.8920000000001</v>
          </cell>
          <cell r="AI6">
            <v>129419.70600000001</v>
          </cell>
          <cell r="AK6">
            <v>2169.5680000000002</v>
          </cell>
          <cell r="AL6">
            <v>206823.47399999999</v>
          </cell>
          <cell r="AN6">
            <v>3292.694</v>
          </cell>
          <cell r="AO6">
            <v>330193.44799999997</v>
          </cell>
          <cell r="AQ6">
            <v>3793.395</v>
          </cell>
          <cell r="AS6">
            <v>369578.58899999998</v>
          </cell>
        </row>
        <row r="7">
          <cell r="A7" t="str">
            <v xml:space="preserve">   Wood chips (BDU)</v>
          </cell>
          <cell r="AC7" t="str">
            <v>|</v>
          </cell>
          <cell r="AD7">
            <v>262581</v>
          </cell>
          <cell r="AF7">
            <v>35894.980000000003</v>
          </cell>
          <cell r="AG7" t="str">
            <v>|</v>
          </cell>
          <cell r="AH7">
            <v>215236</v>
          </cell>
          <cell r="AI7">
            <v>32195.875</v>
          </cell>
          <cell r="AK7">
            <v>243807</v>
          </cell>
          <cell r="AL7">
            <v>44714.159</v>
          </cell>
          <cell r="AN7">
            <v>269663</v>
          </cell>
          <cell r="AO7">
            <v>46127.466</v>
          </cell>
          <cell r="AQ7">
            <v>290479</v>
          </cell>
          <cell r="AS7">
            <v>56432.298000000003</v>
          </cell>
        </row>
        <row r="8">
          <cell r="A8" t="str">
            <v>Total logs and wood chips</v>
          </cell>
          <cell r="AC8" t="str">
            <v>|</v>
          </cell>
          <cell r="AF8">
            <v>116496.26800000001</v>
          </cell>
          <cell r="AG8" t="str">
            <v>|</v>
          </cell>
          <cell r="AI8">
            <v>161615.58100000001</v>
          </cell>
          <cell r="AL8">
            <v>251537.63299999997</v>
          </cell>
          <cell r="AO8">
            <v>376320.91399999999</v>
          </cell>
          <cell r="AS8">
            <v>426010.88699999999</v>
          </cell>
        </row>
        <row r="9">
          <cell r="A9" t="str">
            <v>Roundwood equivalent (000 m3)</v>
          </cell>
          <cell r="AC9" t="str">
            <v>|</v>
          </cell>
          <cell r="AD9">
            <v>1486.5045</v>
          </cell>
          <cell r="AG9" t="str">
            <v>|</v>
          </cell>
          <cell r="AH9">
            <v>2082.982</v>
          </cell>
          <cell r="AK9">
            <v>2779.0855000000001</v>
          </cell>
          <cell r="AN9">
            <v>3966.8514999999998</v>
          </cell>
          <cell r="AQ9">
            <v>4519.5924999999997</v>
          </cell>
          <cell r="AR9" t="str">
            <v>r</v>
          </cell>
        </row>
        <row r="10">
          <cell r="A10" t="str">
            <v>Sawn timber (000 m3)</v>
          </cell>
          <cell r="AC10" t="str">
            <v>|</v>
          </cell>
          <cell r="AG10" t="str">
            <v>|</v>
          </cell>
        </row>
        <row r="11">
          <cell r="A11" t="str">
            <v xml:space="preserve">   Radiata pine</v>
          </cell>
          <cell r="AC11" t="str">
            <v>|</v>
          </cell>
          <cell r="AD11">
            <v>336.13099999999997</v>
          </cell>
          <cell r="AF11">
            <v>88474.385999999999</v>
          </cell>
          <cell r="AG11" t="str">
            <v>|</v>
          </cell>
          <cell r="AH11">
            <v>408.488</v>
          </cell>
          <cell r="AI11">
            <v>136061.58600000001</v>
          </cell>
          <cell r="AK11">
            <v>442.37</v>
          </cell>
          <cell r="AL11">
            <v>145836.44699999999</v>
          </cell>
          <cell r="AN11">
            <v>565.75099999999998</v>
          </cell>
          <cell r="AO11">
            <v>180674.20699999999</v>
          </cell>
          <cell r="AQ11">
            <v>703.19200000000001</v>
          </cell>
          <cell r="AR11" t="str">
            <v>r</v>
          </cell>
          <cell r="AS11">
            <v>232084.889</v>
          </cell>
          <cell r="AT11" t="str">
            <v>r</v>
          </cell>
        </row>
        <row r="12">
          <cell r="A12" t="str">
            <v xml:space="preserve">   Douglas-fir</v>
          </cell>
          <cell r="AC12" t="str">
            <v>|</v>
          </cell>
          <cell r="AD12">
            <v>61.588000000000001</v>
          </cell>
          <cell r="AF12">
            <v>17020.006000000001</v>
          </cell>
          <cell r="AG12" t="str">
            <v>|</v>
          </cell>
          <cell r="AH12">
            <v>66.995000000000005</v>
          </cell>
          <cell r="AI12">
            <v>23136.021000000001</v>
          </cell>
          <cell r="AK12">
            <v>73.209000000000003</v>
          </cell>
          <cell r="AL12">
            <v>23434.79</v>
          </cell>
          <cell r="AN12">
            <v>83.031999999999996</v>
          </cell>
          <cell r="AO12">
            <v>26476.446</v>
          </cell>
          <cell r="AQ12">
            <v>83.572999999999993</v>
          </cell>
          <cell r="AR12" t="str">
            <v>r</v>
          </cell>
          <cell r="AS12">
            <v>26990.361000000001</v>
          </cell>
          <cell r="AT12" t="str">
            <v>r</v>
          </cell>
        </row>
        <row r="13">
          <cell r="A13" t="str">
            <v xml:space="preserve">   Other planted production forest</v>
          </cell>
          <cell r="AC13" t="str">
            <v>|</v>
          </cell>
          <cell r="AD13">
            <v>13.106</v>
          </cell>
          <cell r="AF13">
            <v>5466.0219999999999</v>
          </cell>
          <cell r="AG13" t="str">
            <v>|</v>
          </cell>
          <cell r="AH13">
            <v>33.31</v>
          </cell>
          <cell r="AI13">
            <v>16394.075000000001</v>
          </cell>
          <cell r="AK13">
            <v>28.98</v>
          </cell>
          <cell r="AL13">
            <v>16685.044000000002</v>
          </cell>
          <cell r="AN13">
            <v>29.817</v>
          </cell>
          <cell r="AO13">
            <v>14811.538</v>
          </cell>
          <cell r="AQ13">
            <v>47.366999999999997</v>
          </cell>
          <cell r="AR13" t="str">
            <v>r</v>
          </cell>
          <cell r="AS13">
            <v>23002.422999999999</v>
          </cell>
          <cell r="AT13" t="str">
            <v>r</v>
          </cell>
        </row>
        <row r="14">
          <cell r="A14" t="str">
            <v xml:space="preserve">   Natural forest</v>
          </cell>
          <cell r="AC14" t="str">
            <v>|</v>
          </cell>
          <cell r="AD14">
            <v>4.9240000000000004</v>
          </cell>
          <cell r="AF14">
            <v>2767.7649999999999</v>
          </cell>
          <cell r="AG14" t="str">
            <v>|</v>
          </cell>
          <cell r="AH14">
            <v>4.899</v>
          </cell>
          <cell r="AI14">
            <v>2942.8789999999999</v>
          </cell>
          <cell r="AK14">
            <v>3.9420000000000002</v>
          </cell>
          <cell r="AL14">
            <v>2573.502</v>
          </cell>
          <cell r="AN14">
            <v>2.2599999999999998</v>
          </cell>
          <cell r="AO14">
            <v>1569.3440000000001</v>
          </cell>
          <cell r="AQ14">
            <v>1.9850000000000001</v>
          </cell>
          <cell r="AR14" t="str">
            <v>r</v>
          </cell>
          <cell r="AS14">
            <v>1336.78</v>
          </cell>
          <cell r="AT14" t="str">
            <v>r</v>
          </cell>
        </row>
        <row r="15">
          <cell r="A15" t="str">
            <v>Total sawn timber and sleepers</v>
          </cell>
          <cell r="AC15" t="str">
            <v>|</v>
          </cell>
          <cell r="AD15">
            <v>415.74899999999997</v>
          </cell>
          <cell r="AF15">
            <v>113728.17899999999</v>
          </cell>
          <cell r="AG15" t="str">
            <v>|</v>
          </cell>
          <cell r="AH15">
            <v>513.69200000000001</v>
          </cell>
          <cell r="AI15">
            <v>178534.56100000002</v>
          </cell>
          <cell r="AK15">
            <v>548.50099999999998</v>
          </cell>
          <cell r="AL15">
            <v>188529.783</v>
          </cell>
          <cell r="AN15">
            <v>680.86</v>
          </cell>
          <cell r="AO15">
            <v>223531.535</v>
          </cell>
          <cell r="AQ15">
            <v>836.11699999999996</v>
          </cell>
          <cell r="AR15" t="str">
            <v>r</v>
          </cell>
          <cell r="AS15">
            <v>283414.45300000004</v>
          </cell>
          <cell r="AT15" t="str">
            <v>r</v>
          </cell>
        </row>
        <row r="16">
          <cell r="A16" t="str">
            <v>Roundwood equivalent (000 m3)</v>
          </cell>
          <cell r="AC16" t="str">
            <v>|</v>
          </cell>
          <cell r="AD16">
            <v>913.66300000000001</v>
          </cell>
          <cell r="AG16" t="str">
            <v>|</v>
          </cell>
          <cell r="AH16">
            <v>1129.1426000000001</v>
          </cell>
          <cell r="AK16">
            <v>1205.9138000000003</v>
          </cell>
          <cell r="AN16">
            <v>1497.44</v>
          </cell>
          <cell r="AQ16">
            <v>1655.4521099999999</v>
          </cell>
          <cell r="AR16" t="str">
            <v>r</v>
          </cell>
        </row>
        <row r="17">
          <cell r="A17" t="str">
            <v>Wood pulp (tonnes)</v>
          </cell>
          <cell r="AC17" t="str">
            <v>|</v>
          </cell>
          <cell r="AG17" t="str">
            <v>|</v>
          </cell>
        </row>
        <row r="18">
          <cell r="A18" t="str">
            <v xml:space="preserve">   Chemical</v>
          </cell>
          <cell r="AC18" t="str">
            <v>|</v>
          </cell>
          <cell r="AD18">
            <v>260816</v>
          </cell>
          <cell r="AF18">
            <v>211943.595</v>
          </cell>
          <cell r="AG18" t="str">
            <v>|</v>
          </cell>
          <cell r="AH18">
            <v>253935</v>
          </cell>
          <cell r="AI18">
            <v>245473.90599999999</v>
          </cell>
          <cell r="AK18">
            <v>257397</v>
          </cell>
          <cell r="AL18">
            <v>239351.079</v>
          </cell>
          <cell r="AN18">
            <v>281460</v>
          </cell>
          <cell r="AO18">
            <v>232898.64999999997</v>
          </cell>
          <cell r="AQ18">
            <v>314832</v>
          </cell>
          <cell r="AS18">
            <v>227028.25</v>
          </cell>
        </row>
        <row r="19">
          <cell r="A19" t="str">
            <v xml:space="preserve">   Mechanical</v>
          </cell>
          <cell r="AC19" t="str">
            <v>|</v>
          </cell>
          <cell r="AD19">
            <v>321770</v>
          </cell>
          <cell r="AF19">
            <v>141655.76800000001</v>
          </cell>
          <cell r="AG19" t="str">
            <v>|</v>
          </cell>
          <cell r="AH19">
            <v>313901</v>
          </cell>
          <cell r="AI19">
            <v>153236.80600000001</v>
          </cell>
          <cell r="AK19">
            <v>303331</v>
          </cell>
          <cell r="AL19">
            <v>147465.73699999999</v>
          </cell>
          <cell r="AN19">
            <v>343494</v>
          </cell>
          <cell r="AO19">
            <v>156918.82</v>
          </cell>
          <cell r="AQ19">
            <v>341256</v>
          </cell>
          <cell r="AS19">
            <v>152139.408</v>
          </cell>
        </row>
        <row r="20">
          <cell r="A20" t="str">
            <v>Total wood pulp</v>
          </cell>
          <cell r="AC20" t="str">
            <v>|</v>
          </cell>
          <cell r="AD20">
            <v>582586</v>
          </cell>
          <cell r="AF20">
            <v>353599.36300000001</v>
          </cell>
          <cell r="AG20" t="str">
            <v>|</v>
          </cell>
          <cell r="AH20">
            <v>567836</v>
          </cell>
          <cell r="AI20">
            <v>398710.712</v>
          </cell>
          <cell r="AK20">
            <v>560728</v>
          </cell>
          <cell r="AL20">
            <v>386816.81599999999</v>
          </cell>
          <cell r="AN20">
            <v>624954</v>
          </cell>
          <cell r="AO20">
            <v>389817.47</v>
          </cell>
          <cell r="AQ20">
            <v>656088</v>
          </cell>
          <cell r="AS20">
            <v>379167.658</v>
          </cell>
        </row>
        <row r="21">
          <cell r="A21" t="str">
            <v>Roundwood equivalent (000 m3)</v>
          </cell>
          <cell r="AC21" t="str">
            <v>|</v>
          </cell>
          <cell r="AD21">
            <v>2050.2464</v>
          </cell>
          <cell r="AG21" t="str">
            <v>|</v>
          </cell>
          <cell r="AH21">
            <v>1997.6439</v>
          </cell>
          <cell r="AK21">
            <v>1989.2397000000001</v>
          </cell>
          <cell r="AN21">
            <v>2203.5396000000001</v>
          </cell>
          <cell r="AQ21">
            <v>2102.4043199999996</v>
          </cell>
          <cell r="AR21" t="str">
            <v>r</v>
          </cell>
        </row>
        <row r="22">
          <cell r="A22" t="str">
            <v>Paper and paperboard (tonnes)</v>
          </cell>
          <cell r="AC22" t="str">
            <v>|</v>
          </cell>
          <cell r="AG22" t="str">
            <v>|</v>
          </cell>
        </row>
        <row r="23">
          <cell r="A23" t="str">
            <v xml:space="preserve">   Newsprint</v>
          </cell>
          <cell r="AC23" t="str">
            <v>|</v>
          </cell>
          <cell r="AD23">
            <v>159621.39499999999</v>
          </cell>
          <cell r="AF23">
            <v>120219.375</v>
          </cell>
          <cell r="AG23" t="str">
            <v>|</v>
          </cell>
          <cell r="AH23">
            <v>175752.266</v>
          </cell>
          <cell r="AI23">
            <v>149517.394</v>
          </cell>
          <cell r="AK23">
            <v>201213.16399999999</v>
          </cell>
          <cell r="AL23">
            <v>178750.99799999999</v>
          </cell>
          <cell r="AN23">
            <v>209157.66200000001</v>
          </cell>
          <cell r="AO23">
            <v>192160.557</v>
          </cell>
          <cell r="AQ23">
            <v>271468.63699999999</v>
          </cell>
          <cell r="AS23">
            <v>234536.171</v>
          </cell>
        </row>
        <row r="24">
          <cell r="A24" t="str">
            <v xml:space="preserve">   Other paper and paperboard</v>
          </cell>
          <cell r="AC24" t="str">
            <v>|</v>
          </cell>
          <cell r="AD24">
            <v>76374.497000000003</v>
          </cell>
          <cell r="AF24">
            <v>79934.475999999995</v>
          </cell>
          <cell r="AG24" t="str">
            <v>|</v>
          </cell>
          <cell r="AH24">
            <v>103262.743</v>
          </cell>
          <cell r="AI24">
            <v>113322.276</v>
          </cell>
          <cell r="AK24">
            <v>112482.113</v>
          </cell>
          <cell r="AL24">
            <v>123822.804</v>
          </cell>
          <cell r="AN24">
            <v>107651.00599999999</v>
          </cell>
          <cell r="AO24">
            <v>113012.428</v>
          </cell>
          <cell r="AQ24">
            <v>116824.71400000001</v>
          </cell>
          <cell r="AS24">
            <v>133464.93299999999</v>
          </cell>
        </row>
        <row r="25">
          <cell r="A25" t="str">
            <v>Total paper and paperboard</v>
          </cell>
          <cell r="AC25" t="str">
            <v>|</v>
          </cell>
          <cell r="AD25">
            <v>235995.89199999999</v>
          </cell>
          <cell r="AF25">
            <v>200153.851</v>
          </cell>
          <cell r="AG25" t="str">
            <v>|</v>
          </cell>
          <cell r="AH25">
            <v>279015.00900000002</v>
          </cell>
          <cell r="AI25">
            <v>262839.67</v>
          </cell>
          <cell r="AK25">
            <v>313695.277</v>
          </cell>
          <cell r="AL25">
            <v>302573.80200000003</v>
          </cell>
          <cell r="AN25">
            <v>316808.66800000001</v>
          </cell>
          <cell r="AO25">
            <v>305172.98499999999</v>
          </cell>
          <cell r="AQ25">
            <v>388293.35100000002</v>
          </cell>
          <cell r="AS25">
            <v>368001.10399999999</v>
          </cell>
        </row>
        <row r="26">
          <cell r="A26" t="str">
            <v>Roundwood equivalent (000 m3)</v>
          </cell>
          <cell r="AC26" t="str">
            <v>|</v>
          </cell>
          <cell r="AD26">
            <v>869.95477192999988</v>
          </cell>
          <cell r="AG26" t="str">
            <v>|</v>
          </cell>
          <cell r="AH26">
            <v>1046.8189467</v>
          </cell>
          <cell r="AK26">
            <v>1171.8355240399999</v>
          </cell>
          <cell r="AN26">
            <v>1175.0799161</v>
          </cell>
          <cell r="AQ26">
            <v>1343.6218654200002</v>
          </cell>
          <cell r="AR26" t="str">
            <v>r</v>
          </cell>
        </row>
        <row r="27">
          <cell r="A27" t="str">
            <v>Panel products (m3)</v>
          </cell>
          <cell r="AC27" t="str">
            <v>|</v>
          </cell>
          <cell r="AG27" t="str">
            <v>|</v>
          </cell>
        </row>
        <row r="28">
          <cell r="A28" t="str">
            <v xml:space="preserve">   Fibreboard</v>
          </cell>
          <cell r="AC28" t="str">
            <v>|</v>
          </cell>
          <cell r="AD28">
            <v>169468</v>
          </cell>
          <cell r="AF28">
            <v>69975.350000000006</v>
          </cell>
          <cell r="AG28" t="str">
            <v>|</v>
          </cell>
          <cell r="AH28">
            <v>211472</v>
          </cell>
          <cell r="AI28">
            <v>96874.543000000005</v>
          </cell>
          <cell r="AK28">
            <v>240310</v>
          </cell>
          <cell r="AL28">
            <v>109542.079</v>
          </cell>
          <cell r="AN28">
            <v>285586</v>
          </cell>
          <cell r="AO28">
            <v>127952.357</v>
          </cell>
          <cell r="AQ28">
            <v>336138</v>
          </cell>
          <cell r="AS28">
            <v>161523.552</v>
          </cell>
        </row>
        <row r="29">
          <cell r="A29" t="str">
            <v xml:space="preserve">   Plywood</v>
          </cell>
          <cell r="AC29" t="str">
            <v>|</v>
          </cell>
          <cell r="AD29">
            <v>14360</v>
          </cell>
          <cell r="AF29">
            <v>8917.982</v>
          </cell>
          <cell r="AG29" t="str">
            <v>|</v>
          </cell>
          <cell r="AH29">
            <v>14154</v>
          </cell>
          <cell r="AI29">
            <v>17426.505000000001</v>
          </cell>
          <cell r="AK29">
            <v>15912</v>
          </cell>
          <cell r="AL29">
            <v>15140.094000000001</v>
          </cell>
          <cell r="AM29" t="str">
            <v>r</v>
          </cell>
          <cell r="AN29">
            <v>25197</v>
          </cell>
          <cell r="AO29">
            <v>21548.355</v>
          </cell>
          <cell r="AQ29">
            <v>26738</v>
          </cell>
          <cell r="AS29">
            <v>24849.969000000001</v>
          </cell>
        </row>
        <row r="30">
          <cell r="A30" t="str">
            <v xml:space="preserve">   Veneer </v>
          </cell>
          <cell r="AC30" t="str">
            <v>|</v>
          </cell>
          <cell r="AD30">
            <v>1196</v>
          </cell>
          <cell r="AF30">
            <v>1924.508</v>
          </cell>
          <cell r="AG30" t="str">
            <v>|</v>
          </cell>
          <cell r="AH30">
            <v>1600</v>
          </cell>
          <cell r="AI30">
            <v>2228.92</v>
          </cell>
          <cell r="AK30">
            <v>1531</v>
          </cell>
          <cell r="AL30">
            <v>2410.4340000000002</v>
          </cell>
          <cell r="AN30">
            <v>1755</v>
          </cell>
          <cell r="AO30">
            <v>2231.0810000000001</v>
          </cell>
          <cell r="AQ30">
            <v>2264</v>
          </cell>
          <cell r="AS30">
            <v>3052.0740000000001</v>
          </cell>
        </row>
        <row r="31">
          <cell r="A31" t="str">
            <v xml:space="preserve">   Particleboard</v>
          </cell>
          <cell r="AC31" t="str">
            <v>|</v>
          </cell>
          <cell r="AD31">
            <v>50599</v>
          </cell>
          <cell r="AF31">
            <v>16397.815999999999</v>
          </cell>
          <cell r="AG31" t="str">
            <v>|</v>
          </cell>
          <cell r="AH31">
            <v>44318</v>
          </cell>
          <cell r="AI31">
            <v>17613.79</v>
          </cell>
          <cell r="AK31">
            <v>48383</v>
          </cell>
          <cell r="AL31">
            <v>19426.008999999998</v>
          </cell>
          <cell r="AN31">
            <v>71567</v>
          </cell>
          <cell r="AO31">
            <v>27152.607</v>
          </cell>
          <cell r="AQ31">
            <v>70831</v>
          </cell>
          <cell r="AS31">
            <v>28830.365000000002</v>
          </cell>
        </row>
        <row r="32">
          <cell r="A32" t="str">
            <v>Total panel products</v>
          </cell>
          <cell r="AQ32">
            <v>435971</v>
          </cell>
          <cell r="AS32">
            <v>218255.96</v>
          </cell>
        </row>
        <row r="33">
          <cell r="A33" t="str">
            <v>Roundwood equivalent (000 m3)</v>
          </cell>
          <cell r="AQ33">
            <v>576.9237599999999</v>
          </cell>
          <cell r="AR33" t="str">
            <v>r</v>
          </cell>
        </row>
        <row r="34">
          <cell r="A34" t="str">
            <v>Other forestry products</v>
          </cell>
        </row>
        <row r="35">
          <cell r="A35" t="str">
            <v xml:space="preserve">   Manufactures of paper and paperboard</v>
          </cell>
          <cell r="AC35" t="str">
            <v>|</v>
          </cell>
          <cell r="AD35" t="str">
            <v>..</v>
          </cell>
          <cell r="AF35">
            <v>35860.495999999999</v>
          </cell>
          <cell r="AG35" t="str">
            <v>|</v>
          </cell>
          <cell r="AH35" t="str">
            <v>..</v>
          </cell>
          <cell r="AI35">
            <v>37913.389000000003</v>
          </cell>
          <cell r="AK35" t="str">
            <v>..</v>
          </cell>
          <cell r="AL35">
            <v>37721.224999999999</v>
          </cell>
          <cell r="AN35" t="str">
            <v>..</v>
          </cell>
          <cell r="AO35">
            <v>38627.472000000002</v>
          </cell>
          <cell r="AQ35" t="str">
            <v>..</v>
          </cell>
          <cell r="AS35">
            <v>48884.256000000001</v>
          </cell>
        </row>
        <row r="36">
          <cell r="A36" t="str">
            <v xml:space="preserve">   Continuously shaped wood (mouldings, etc)</v>
          </cell>
          <cell r="AQ36" t="str">
            <v>..</v>
          </cell>
          <cell r="AS36">
            <v>28334.11</v>
          </cell>
        </row>
        <row r="37">
          <cell r="A37" t="str">
            <v xml:space="preserve">   Wooden furniture and furniture parts</v>
          </cell>
          <cell r="AC37" t="str">
            <v>|</v>
          </cell>
          <cell r="AD37" t="str">
            <v>..</v>
          </cell>
          <cell r="AF37">
            <v>25919.548999999999</v>
          </cell>
          <cell r="AG37" t="str">
            <v>|</v>
          </cell>
          <cell r="AH37" t="str">
            <v>..</v>
          </cell>
          <cell r="AI37">
            <v>24995.963</v>
          </cell>
          <cell r="AK37" t="str">
            <v>..</v>
          </cell>
          <cell r="AL37">
            <v>31589.67</v>
          </cell>
          <cell r="AN37" t="str">
            <v>..</v>
          </cell>
          <cell r="AO37">
            <v>24289.09</v>
          </cell>
          <cell r="AQ37" t="str">
            <v>..</v>
          </cell>
          <cell r="AS37">
            <v>33913.404999999999</v>
          </cell>
        </row>
        <row r="38">
          <cell r="A38" t="str">
            <v xml:space="preserve">   Miscellaneous forestry products</v>
          </cell>
          <cell r="AC38" t="str">
            <v>|</v>
          </cell>
          <cell r="AD38" t="str">
            <v>..</v>
          </cell>
          <cell r="AF38">
            <v>42399.921999999999</v>
          </cell>
          <cell r="AG38" t="str">
            <v>|</v>
          </cell>
          <cell r="AH38" t="str">
            <v>..</v>
          </cell>
          <cell r="AI38">
            <v>38389.713999999993</v>
          </cell>
          <cell r="AK38" t="str">
            <v>..</v>
          </cell>
          <cell r="AL38">
            <v>40583.790000000008</v>
          </cell>
          <cell r="AM38" t="str">
            <v>r</v>
          </cell>
          <cell r="AN38" t="str">
            <v>..</v>
          </cell>
          <cell r="AO38">
            <v>40615.634999999995</v>
          </cell>
          <cell r="AQ38" t="str">
            <v>..</v>
          </cell>
          <cell r="AS38">
            <v>38738.062000000005</v>
          </cell>
          <cell r="AT38" t="str">
            <v>r</v>
          </cell>
        </row>
        <row r="39">
          <cell r="A39" t="str">
            <v>Total other forestry products</v>
          </cell>
          <cell r="AC39" t="str">
            <v>|</v>
          </cell>
          <cell r="AF39">
            <v>201395.62299999999</v>
          </cell>
          <cell r="AG39" t="str">
            <v>|</v>
          </cell>
          <cell r="AI39">
            <v>235442.82399999996</v>
          </cell>
          <cell r="AL39">
            <v>256413.30100000001</v>
          </cell>
          <cell r="AO39">
            <v>282416.59700000001</v>
          </cell>
          <cell r="AS39">
            <v>149868.83300000001</v>
          </cell>
          <cell r="AT39" t="str">
            <v>r</v>
          </cell>
        </row>
        <row r="40">
          <cell r="A40" t="str">
            <v>All forestry products</v>
          </cell>
          <cell r="AC40" t="str">
            <v>|</v>
          </cell>
          <cell r="AG40" t="str">
            <v>|</v>
          </cell>
        </row>
        <row r="41">
          <cell r="A41" t="str">
            <v xml:space="preserve">   Estimated roundwood equivalent (000 m3)*</v>
          </cell>
          <cell r="AC41" t="str">
            <v>|</v>
          </cell>
          <cell r="AD41">
            <v>4637.9321705399998</v>
          </cell>
          <cell r="AG41" t="str">
            <v>|</v>
          </cell>
          <cell r="AH41">
            <v>5629.7929339799994</v>
          </cell>
          <cell r="AK41">
            <v>6496.9695023400018</v>
          </cell>
          <cell r="AN41">
            <v>8210.178001960001</v>
          </cell>
          <cell r="AQ41">
            <v>9069.4382886099993</v>
          </cell>
          <cell r="AR41" t="str">
            <v>r</v>
          </cell>
        </row>
        <row r="42">
          <cell r="A42" t="str">
            <v xml:space="preserve">   Total value </v>
          </cell>
          <cell r="AC42" t="str">
            <v>|</v>
          </cell>
          <cell r="AF42">
            <v>985373.2840000001</v>
          </cell>
          <cell r="AG42" t="str">
            <v>|</v>
          </cell>
          <cell r="AI42">
            <v>1237143.348</v>
          </cell>
          <cell r="AL42">
            <v>1385871.335</v>
          </cell>
          <cell r="AO42">
            <v>1577259.5010000002</v>
          </cell>
          <cell r="AS42">
            <v>1824718.8950000003</v>
          </cell>
        </row>
        <row r="43">
          <cell r="A43" t="str">
            <v>Total NZ merchandise trade - re-exports</v>
          </cell>
          <cell r="AC43" t="str">
            <v>|</v>
          </cell>
          <cell r="AF43">
            <v>12104132.800000001</v>
          </cell>
          <cell r="AG43" t="str">
            <v>|</v>
          </cell>
          <cell r="AI43">
            <v>14484344.5</v>
          </cell>
          <cell r="AL43">
            <v>14524618.300000001</v>
          </cell>
          <cell r="AO43">
            <v>15065353.699999999</v>
          </cell>
          <cell r="AS43">
            <v>17155592.399999999</v>
          </cell>
        </row>
        <row r="44">
          <cell r="A44" t="str">
            <v>Note:</v>
          </cell>
        </row>
        <row r="45">
          <cell r="A45" t="str">
            <v>1. Values are NZ$ free on board (f.o.b.) and may include items, e.g. some plywood items, for which no quantities are given.</v>
          </cell>
        </row>
        <row r="46">
          <cell r="A46" t="str">
            <v>2. Roundwood equivalent (RWE) has been estimated using conversion factors.</v>
          </cell>
        </row>
        <row r="47">
          <cell r="A47" t="str">
            <v>3. Newsprint volumes and values are estimated for the current year; actual figures are suppressed by Statistics New Zealand for 12 months for confidentiality reasons.</v>
          </cell>
        </row>
        <row r="48">
          <cell r="A48" t="str">
            <v>4. Other paper and paperboard includes all other paper and paperboard exported but not manufactures of paper and paperboard.</v>
          </cell>
        </row>
        <row r="49">
          <cell r="A49" t="str">
            <v>5. Miscellaneous forestry products includes wood manufactures, cork and cork manufactures, waste paper and prefabricated wooden buildings.</v>
          </cell>
        </row>
        <row r="50">
          <cell r="A50" t="str">
            <v>6. Because of rounding, figures in this table do not always sum to the stated totals</v>
          </cell>
        </row>
        <row r="51">
          <cell r="A51" t="str">
            <v>*  This figure is not the sum of the sub-total roundwood equivalents as timber residue is used as input to other products.</v>
          </cell>
        </row>
        <row r="52">
          <cell r="A52" t="str">
            <v>..  Not available.  p Provisional figures.  r Revised figures.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6"/>
  <sheetViews>
    <sheetView workbookViewId="0"/>
  </sheetViews>
  <sheetFormatPr defaultRowHeight="12.75" x14ac:dyDescent="0.2"/>
  <cols>
    <col min="1" max="1" width="16.28515625" style="57" customWidth="1"/>
    <col min="2" max="2" width="70.140625" style="57" customWidth="1"/>
    <col min="3" max="16384" width="9.140625" style="57"/>
  </cols>
  <sheetData>
    <row r="2" spans="1:2" ht="15.75" customHeight="1" x14ac:dyDescent="0.2">
      <c r="A2" s="56"/>
      <c r="B2" s="56"/>
    </row>
    <row r="3" spans="1:2" ht="19.5" customHeight="1" x14ac:dyDescent="0.3">
      <c r="A3" s="97" t="s">
        <v>243</v>
      </c>
      <c r="B3" s="97"/>
    </row>
    <row r="4" spans="1:2" ht="11.25" customHeight="1" x14ac:dyDescent="0.2">
      <c r="A4" s="58"/>
      <c r="B4" s="58"/>
    </row>
    <row r="5" spans="1:2" ht="14.25" customHeight="1" x14ac:dyDescent="0.2">
      <c r="A5" s="59" t="s">
        <v>244</v>
      </c>
      <c r="B5" s="60" t="s">
        <v>245</v>
      </c>
    </row>
    <row r="6" spans="1:2" ht="14.25" customHeight="1" x14ac:dyDescent="0.2">
      <c r="A6" s="61" t="s">
        <v>246</v>
      </c>
      <c r="B6" s="62" t="s">
        <v>247</v>
      </c>
    </row>
    <row r="7" spans="1:2" ht="14.25" customHeight="1" x14ac:dyDescent="0.2">
      <c r="A7" s="61" t="s">
        <v>248</v>
      </c>
      <c r="B7" s="62" t="s">
        <v>249</v>
      </c>
    </row>
    <row r="8" spans="1:2" ht="14.25" customHeight="1" x14ac:dyDescent="0.2">
      <c r="A8" s="61" t="s">
        <v>250</v>
      </c>
      <c r="B8" s="62" t="s">
        <v>251</v>
      </c>
    </row>
    <row r="9" spans="1:2" ht="14.25" customHeight="1" x14ac:dyDescent="0.2">
      <c r="A9" s="61" t="s">
        <v>252</v>
      </c>
      <c r="B9" s="62" t="s">
        <v>253</v>
      </c>
    </row>
    <row r="10" spans="1:2" ht="14.25" customHeight="1" x14ac:dyDescent="0.2">
      <c r="A10" s="61" t="s">
        <v>254</v>
      </c>
      <c r="B10" s="62" t="s">
        <v>255</v>
      </c>
    </row>
    <row r="11" spans="1:2" ht="14.25" customHeight="1" x14ac:dyDescent="0.2">
      <c r="A11" s="61" t="s">
        <v>256</v>
      </c>
      <c r="B11" s="62" t="s">
        <v>257</v>
      </c>
    </row>
    <row r="12" spans="1:2" ht="14.25" customHeight="1" x14ac:dyDescent="0.2">
      <c r="A12" s="61" t="s">
        <v>258</v>
      </c>
      <c r="B12" s="62" t="s">
        <v>259</v>
      </c>
    </row>
    <row r="13" spans="1:2" ht="14.25" customHeight="1" x14ac:dyDescent="0.2">
      <c r="A13" s="61" t="s">
        <v>260</v>
      </c>
      <c r="B13" s="62" t="s">
        <v>261</v>
      </c>
    </row>
    <row r="14" spans="1:2" ht="14.25" customHeight="1" x14ac:dyDescent="0.2">
      <c r="A14" s="61" t="s">
        <v>262</v>
      </c>
      <c r="B14" s="62" t="s">
        <v>263</v>
      </c>
    </row>
    <row r="15" spans="1:2" ht="14.25" customHeight="1" x14ac:dyDescent="0.2">
      <c r="A15" s="61" t="s">
        <v>264</v>
      </c>
      <c r="B15" s="62" t="s">
        <v>265</v>
      </c>
    </row>
    <row r="16" spans="1:2" ht="14.25" customHeight="1" x14ac:dyDescent="0.2">
      <c r="A16" s="61" t="s">
        <v>266</v>
      </c>
      <c r="B16" s="62" t="s">
        <v>267</v>
      </c>
    </row>
    <row r="17" spans="1:2" ht="14.25" customHeight="1" x14ac:dyDescent="0.2">
      <c r="A17" s="61" t="s">
        <v>268</v>
      </c>
      <c r="B17" s="62" t="s">
        <v>269</v>
      </c>
    </row>
    <row r="18" spans="1:2" ht="14.25" customHeight="1" x14ac:dyDescent="0.2">
      <c r="A18" s="61" t="s">
        <v>270</v>
      </c>
      <c r="B18" s="62" t="s">
        <v>271</v>
      </c>
    </row>
    <row r="19" spans="1:2" ht="14.25" customHeight="1" x14ac:dyDescent="0.2">
      <c r="A19" s="61" t="s">
        <v>272</v>
      </c>
      <c r="B19" s="62" t="s">
        <v>273</v>
      </c>
    </row>
    <row r="20" spans="1:2" ht="14.25" customHeight="1" x14ac:dyDescent="0.2">
      <c r="A20" s="61" t="s">
        <v>274</v>
      </c>
      <c r="B20" s="62" t="s">
        <v>275</v>
      </c>
    </row>
    <row r="21" spans="1:2" ht="14.25" customHeight="1" x14ac:dyDescent="0.2">
      <c r="A21" s="61" t="s">
        <v>276</v>
      </c>
      <c r="B21" s="62" t="s">
        <v>277</v>
      </c>
    </row>
    <row r="22" spans="1:2" ht="14.25" customHeight="1" x14ac:dyDescent="0.2">
      <c r="A22" s="61" t="s">
        <v>278</v>
      </c>
      <c r="B22" s="62" t="s">
        <v>279</v>
      </c>
    </row>
    <row r="23" spans="1:2" ht="14.25" customHeight="1" x14ac:dyDescent="0.2">
      <c r="A23" s="61" t="s">
        <v>280</v>
      </c>
      <c r="B23" s="62" t="s">
        <v>281</v>
      </c>
    </row>
    <row r="24" spans="1:2" ht="14.25" customHeight="1" x14ac:dyDescent="0.2">
      <c r="A24" s="61" t="s">
        <v>282</v>
      </c>
      <c r="B24" s="62" t="s">
        <v>283</v>
      </c>
    </row>
    <row r="25" spans="1:2" ht="14.25" customHeight="1" x14ac:dyDescent="0.2">
      <c r="A25" s="61" t="s">
        <v>284</v>
      </c>
      <c r="B25" s="62" t="s">
        <v>285</v>
      </c>
    </row>
    <row r="26" spans="1:2" ht="14.25" customHeight="1" x14ac:dyDescent="0.2">
      <c r="A26" s="61" t="s">
        <v>286</v>
      </c>
      <c r="B26" s="62" t="s">
        <v>287</v>
      </c>
    </row>
    <row r="27" spans="1:2" ht="15.75" customHeight="1" x14ac:dyDescent="0.2">
      <c r="A27" s="63"/>
      <c r="B27" s="63"/>
    </row>
    <row r="28" spans="1:2" ht="19.5" customHeight="1" x14ac:dyDescent="0.2">
      <c r="A28" s="98" t="s">
        <v>288</v>
      </c>
      <c r="B28" s="98"/>
    </row>
    <row r="29" spans="1:2" ht="12.75" customHeight="1" x14ac:dyDescent="0.2">
      <c r="A29" s="64" t="s">
        <v>289</v>
      </c>
      <c r="B29" s="62" t="s">
        <v>290</v>
      </c>
    </row>
    <row r="30" spans="1:2" ht="15" customHeight="1" x14ac:dyDescent="0.2">
      <c r="A30" s="64" t="s">
        <v>291</v>
      </c>
      <c r="B30" s="62" t="s">
        <v>292</v>
      </c>
    </row>
    <row r="31" spans="1:2" ht="15" customHeight="1" x14ac:dyDescent="0.2">
      <c r="A31" s="64" t="s">
        <v>293</v>
      </c>
      <c r="B31" s="62" t="s">
        <v>294</v>
      </c>
    </row>
    <row r="32" spans="1:2" ht="15" customHeight="1" x14ac:dyDescent="0.2">
      <c r="A32" s="64" t="s">
        <v>295</v>
      </c>
      <c r="B32" s="62" t="s">
        <v>296</v>
      </c>
    </row>
    <row r="33" spans="1:2" ht="15" customHeight="1" x14ac:dyDescent="0.2">
      <c r="A33" s="64" t="s">
        <v>297</v>
      </c>
      <c r="B33" s="65" t="s">
        <v>298</v>
      </c>
    </row>
    <row r="34" spans="1:2" ht="12.75" customHeight="1" x14ac:dyDescent="0.2">
      <c r="A34" s="64"/>
      <c r="B34" s="65" t="s">
        <v>299</v>
      </c>
    </row>
    <row r="35" spans="1:2" ht="15" customHeight="1" x14ac:dyDescent="0.2">
      <c r="A35" s="64" t="s">
        <v>300</v>
      </c>
      <c r="B35" s="65" t="s">
        <v>301</v>
      </c>
    </row>
    <row r="36" spans="1:2" ht="12.75" customHeight="1" x14ac:dyDescent="0.2">
      <c r="A36" s="64"/>
      <c r="B36" s="65" t="s">
        <v>302</v>
      </c>
    </row>
    <row r="37" spans="1:2" ht="15" customHeight="1" x14ac:dyDescent="0.2">
      <c r="A37" s="64" t="s">
        <v>303</v>
      </c>
      <c r="B37" s="62" t="s">
        <v>304</v>
      </c>
    </row>
    <row r="38" spans="1:2" ht="15.75" customHeight="1" x14ac:dyDescent="0.2">
      <c r="A38" s="66"/>
      <c r="B38" s="62"/>
    </row>
    <row r="39" spans="1:2" ht="19.5" customHeight="1" x14ac:dyDescent="0.2">
      <c r="A39" s="98" t="s">
        <v>305</v>
      </c>
      <c r="B39" s="98"/>
    </row>
    <row r="40" spans="1:2" ht="25.5" customHeight="1" x14ac:dyDescent="0.2">
      <c r="A40" s="99" t="s">
        <v>306</v>
      </c>
      <c r="B40" s="99"/>
    </row>
    <row r="41" spans="1:2" ht="15.75" customHeight="1" x14ac:dyDescent="0.2">
      <c r="A41" s="63"/>
      <c r="B41" s="63"/>
    </row>
    <row r="42" spans="1:2" ht="19.5" customHeight="1" x14ac:dyDescent="0.2">
      <c r="A42" s="98" t="s">
        <v>307</v>
      </c>
      <c r="B42" s="98"/>
    </row>
    <row r="43" spans="1:2" ht="25.5" customHeight="1" x14ac:dyDescent="0.2">
      <c r="A43" s="100" t="s">
        <v>308</v>
      </c>
      <c r="B43" s="99"/>
    </row>
    <row r="44" spans="1:2" ht="9" customHeight="1" x14ac:dyDescent="0.2">
      <c r="A44" s="63"/>
      <c r="B44" s="63"/>
    </row>
    <row r="45" spans="1:2" ht="25.5" customHeight="1" x14ac:dyDescent="0.2">
      <c r="A45" s="100" t="s">
        <v>309</v>
      </c>
      <c r="B45" s="99"/>
    </row>
    <row r="46" spans="1:2" ht="15.75" customHeight="1" x14ac:dyDescent="0.2">
      <c r="A46" s="63"/>
      <c r="B46" s="63"/>
    </row>
    <row r="47" spans="1:2" ht="19.5" customHeight="1" x14ac:dyDescent="0.2">
      <c r="A47" s="98" t="s">
        <v>310</v>
      </c>
      <c r="B47" s="98"/>
    </row>
    <row r="48" spans="1:2" ht="38.25" customHeight="1" x14ac:dyDescent="0.2">
      <c r="A48" s="100" t="s">
        <v>311</v>
      </c>
      <c r="B48" s="99"/>
    </row>
    <row r="49" spans="1:2" ht="9" customHeight="1" x14ac:dyDescent="0.2">
      <c r="A49" s="63"/>
      <c r="B49" s="63"/>
    </row>
    <row r="50" spans="1:2" ht="63.75" customHeight="1" x14ac:dyDescent="0.2">
      <c r="A50" s="100" t="s">
        <v>312</v>
      </c>
      <c r="B50" s="99"/>
    </row>
    <row r="51" spans="1:2" ht="15.75" customHeight="1" x14ac:dyDescent="0.2">
      <c r="A51" s="63"/>
      <c r="B51" s="63"/>
    </row>
    <row r="52" spans="1:2" ht="19.5" customHeight="1" x14ac:dyDescent="0.2">
      <c r="A52" s="98" t="s">
        <v>313</v>
      </c>
      <c r="B52" s="98"/>
    </row>
    <row r="53" spans="1:2" ht="51" customHeight="1" x14ac:dyDescent="0.2">
      <c r="A53" s="100" t="s">
        <v>314</v>
      </c>
      <c r="B53" s="99"/>
    </row>
    <row r="54" spans="1:2" ht="9" customHeight="1" x14ac:dyDescent="0.2">
      <c r="A54" s="68"/>
      <c r="B54" s="68"/>
    </row>
    <row r="55" spans="1:2" ht="63.75" customHeight="1" x14ac:dyDescent="0.2">
      <c r="A55" s="100" t="s">
        <v>315</v>
      </c>
      <c r="B55" s="99"/>
    </row>
    <row r="56" spans="1:2" ht="15.75" customHeight="1" x14ac:dyDescent="0.2">
      <c r="A56" s="67"/>
      <c r="B56" s="63"/>
    </row>
    <row r="57" spans="1:2" ht="19.5" customHeight="1" x14ac:dyDescent="0.2">
      <c r="A57" s="98" t="s">
        <v>316</v>
      </c>
      <c r="B57" s="98"/>
    </row>
    <row r="58" spans="1:2" ht="38.25" customHeight="1" x14ac:dyDescent="0.2">
      <c r="A58" s="99" t="s">
        <v>317</v>
      </c>
      <c r="B58" s="99"/>
    </row>
    <row r="59" spans="1:2" ht="15.75" customHeight="1" x14ac:dyDescent="0.2">
      <c r="A59" s="67"/>
      <c r="B59" s="63"/>
    </row>
    <row r="60" spans="1:2" ht="19.5" customHeight="1" x14ac:dyDescent="0.2">
      <c r="A60" s="98" t="s">
        <v>318</v>
      </c>
      <c r="B60" s="98"/>
    </row>
    <row r="61" spans="1:2" ht="38.25" customHeight="1" x14ac:dyDescent="0.2">
      <c r="A61" s="99" t="s">
        <v>319</v>
      </c>
      <c r="B61" s="99"/>
    </row>
    <row r="62" spans="1:2" ht="9" customHeight="1" x14ac:dyDescent="0.2">
      <c r="A62" s="67"/>
      <c r="B62" s="63"/>
    </row>
    <row r="63" spans="1:2" ht="51" customHeight="1" x14ac:dyDescent="0.2">
      <c r="A63" s="99" t="s">
        <v>320</v>
      </c>
      <c r="B63" s="99"/>
    </row>
    <row r="64" spans="1:2" ht="15.75" customHeight="1" x14ac:dyDescent="0.2">
      <c r="A64" s="63"/>
      <c r="B64" s="63"/>
    </row>
    <row r="65" spans="1:2" ht="19.5" customHeight="1" x14ac:dyDescent="0.2">
      <c r="A65" s="98" t="s">
        <v>321</v>
      </c>
      <c r="B65" s="98"/>
    </row>
    <row r="66" spans="1:2" ht="12.75" customHeight="1" x14ac:dyDescent="0.2">
      <c r="A66" s="69" t="s">
        <v>322</v>
      </c>
      <c r="B66" s="69"/>
    </row>
    <row r="67" spans="1:2" ht="12.75" customHeight="1" x14ac:dyDescent="0.2">
      <c r="A67" s="69" t="s">
        <v>323</v>
      </c>
      <c r="B67" s="69"/>
    </row>
    <row r="68" spans="1:2" ht="12.75" customHeight="1" x14ac:dyDescent="0.2">
      <c r="A68" s="69" t="s">
        <v>324</v>
      </c>
      <c r="B68" s="69"/>
    </row>
    <row r="69" spans="1:2" ht="12.75" customHeight="1" x14ac:dyDescent="0.2">
      <c r="A69" s="69" t="s">
        <v>325</v>
      </c>
      <c r="B69" s="69"/>
    </row>
    <row r="70" spans="1:2" x14ac:dyDescent="0.2">
      <c r="A70" s="69" t="s">
        <v>326</v>
      </c>
      <c r="B70" s="69"/>
    </row>
    <row r="71" spans="1:2" ht="12.75" customHeight="1" x14ac:dyDescent="0.2">
      <c r="A71" s="69" t="s">
        <v>327</v>
      </c>
      <c r="B71" s="69"/>
    </row>
    <row r="72" spans="1:2" ht="12.75" customHeight="1" x14ac:dyDescent="0.2">
      <c r="A72" s="69" t="s">
        <v>328</v>
      </c>
      <c r="B72" s="69"/>
    </row>
    <row r="73" spans="1:2" ht="12.75" customHeight="1" x14ac:dyDescent="0.2">
      <c r="A73" s="69" t="s">
        <v>329</v>
      </c>
      <c r="B73" s="69"/>
    </row>
    <row r="74" spans="1:2" ht="12.75" customHeight="1" x14ac:dyDescent="0.2">
      <c r="A74" s="69" t="s">
        <v>330</v>
      </c>
      <c r="B74" s="69"/>
    </row>
    <row r="75" spans="1:2" ht="12.75" customHeight="1" x14ac:dyDescent="0.2">
      <c r="A75" s="69" t="s">
        <v>331</v>
      </c>
      <c r="B75" s="69"/>
    </row>
    <row r="76" spans="1:2" ht="12.75" customHeight="1" x14ac:dyDescent="0.2">
      <c r="A76" s="69" t="s">
        <v>332</v>
      </c>
      <c r="B76" s="69"/>
    </row>
    <row r="77" spans="1:2" x14ac:dyDescent="0.2">
      <c r="A77" s="69" t="s">
        <v>333</v>
      </c>
    </row>
    <row r="78" spans="1:2" x14ac:dyDescent="0.2">
      <c r="A78" s="69" t="s">
        <v>334</v>
      </c>
      <c r="B78" s="69"/>
    </row>
    <row r="79" spans="1:2" ht="12.75" customHeight="1" x14ac:dyDescent="0.2">
      <c r="A79" s="69" t="s">
        <v>335</v>
      </c>
      <c r="B79" s="69"/>
    </row>
    <row r="80" spans="1:2" ht="12.75" customHeight="1" x14ac:dyDescent="0.2">
      <c r="A80" s="69" t="s">
        <v>336</v>
      </c>
      <c r="B80" s="69"/>
    </row>
    <row r="81" spans="1:2" ht="12.75" customHeight="1" x14ac:dyDescent="0.2">
      <c r="A81" s="69" t="s">
        <v>337</v>
      </c>
      <c r="B81" s="69"/>
    </row>
    <row r="82" spans="1:2" ht="12.75" customHeight="1" x14ac:dyDescent="0.2">
      <c r="A82" s="69" t="s">
        <v>338</v>
      </c>
      <c r="B82" s="69"/>
    </row>
    <row r="83" spans="1:2" ht="15.75" customHeight="1" x14ac:dyDescent="0.2">
      <c r="A83" s="99"/>
      <c r="B83" s="99"/>
    </row>
    <row r="84" spans="1:2" ht="19.5" customHeight="1" x14ac:dyDescent="0.2">
      <c r="A84" s="98" t="s">
        <v>339</v>
      </c>
      <c r="B84" s="98"/>
    </row>
    <row r="85" spans="1:2" ht="51" customHeight="1" x14ac:dyDescent="0.2">
      <c r="A85" s="99" t="s">
        <v>340</v>
      </c>
      <c r="B85" s="99"/>
    </row>
    <row r="86" spans="1:2" ht="15.75" customHeight="1" x14ac:dyDescent="0.2">
      <c r="A86" s="66"/>
      <c r="B86" s="62"/>
    </row>
    <row r="87" spans="1:2" ht="19.5" customHeight="1" x14ac:dyDescent="0.2">
      <c r="A87" s="98" t="s">
        <v>341</v>
      </c>
      <c r="B87" s="98"/>
    </row>
    <row r="88" spans="1:2" x14ac:dyDescent="0.2">
      <c r="A88" s="100" t="s">
        <v>342</v>
      </c>
      <c r="B88" s="99"/>
    </row>
    <row r="89" spans="1:2" ht="9" customHeight="1" x14ac:dyDescent="0.2">
      <c r="A89" s="67"/>
      <c r="B89" s="63"/>
    </row>
    <row r="90" spans="1:2" ht="25.5" customHeight="1" x14ac:dyDescent="0.2">
      <c r="A90" s="100" t="s">
        <v>343</v>
      </c>
      <c r="B90" s="99"/>
    </row>
    <row r="91" spans="1:2" ht="15.75" customHeight="1" x14ac:dyDescent="0.2"/>
    <row r="92" spans="1:2" ht="19.5" customHeight="1" x14ac:dyDescent="0.2">
      <c r="A92" s="98" t="s">
        <v>344</v>
      </c>
      <c r="B92" s="98"/>
    </row>
    <row r="93" spans="1:2" ht="89.25" customHeight="1" x14ac:dyDescent="0.2">
      <c r="A93" s="99" t="s">
        <v>345</v>
      </c>
      <c r="B93" s="99"/>
    </row>
    <row r="94" spans="1:2" ht="9" customHeight="1" x14ac:dyDescent="0.2">
      <c r="A94" s="66"/>
      <c r="B94" s="62"/>
    </row>
    <row r="95" spans="1:2" ht="25.5" customHeight="1" x14ac:dyDescent="0.2">
      <c r="A95" s="99" t="s">
        <v>346</v>
      </c>
      <c r="B95" s="99"/>
    </row>
    <row r="96" spans="1:2" ht="15.75" customHeight="1" x14ac:dyDescent="0.2">
      <c r="A96" s="66"/>
      <c r="B96" s="62"/>
    </row>
    <row r="97" spans="1:2" ht="19.5" customHeight="1" x14ac:dyDescent="0.2">
      <c r="A97" s="98" t="s">
        <v>347</v>
      </c>
      <c r="B97" s="98"/>
    </row>
    <row r="98" spans="1:2" ht="51" customHeight="1" x14ac:dyDescent="0.2">
      <c r="A98" s="99" t="s">
        <v>348</v>
      </c>
      <c r="B98" s="99"/>
    </row>
    <row r="99" spans="1:2" ht="9" customHeight="1" x14ac:dyDescent="0.2">
      <c r="A99" s="66"/>
      <c r="B99" s="62"/>
    </row>
    <row r="100" spans="1:2" ht="51" customHeight="1" x14ac:dyDescent="0.2">
      <c r="A100" s="99" t="s">
        <v>349</v>
      </c>
      <c r="B100" s="99"/>
    </row>
    <row r="101" spans="1:2" ht="9" customHeight="1" x14ac:dyDescent="0.2">
      <c r="A101" s="99"/>
      <c r="B101" s="99"/>
    </row>
    <row r="102" spans="1:2" ht="63.75" customHeight="1" x14ac:dyDescent="0.2">
      <c r="A102" s="99" t="s">
        <v>350</v>
      </c>
      <c r="B102" s="99"/>
    </row>
    <row r="103" spans="1:2" ht="9" customHeight="1" x14ac:dyDescent="0.2">
      <c r="A103" s="63"/>
      <c r="B103" s="63"/>
    </row>
    <row r="104" spans="1:2" ht="25.5" customHeight="1" x14ac:dyDescent="0.2">
      <c r="A104" s="101" t="s">
        <v>351</v>
      </c>
      <c r="B104" s="101"/>
    </row>
    <row r="105" spans="1:2" ht="9" customHeight="1" x14ac:dyDescent="0.2">
      <c r="A105" s="66"/>
      <c r="B105" s="62"/>
    </row>
    <row r="106" spans="1:2" ht="38.25" customHeight="1" x14ac:dyDescent="0.2">
      <c r="A106" s="101" t="s">
        <v>352</v>
      </c>
      <c r="B106" s="101"/>
    </row>
  </sheetData>
  <sheetProtection sheet="1" objects="1" scenarios="1"/>
  <mergeCells count="35">
    <mergeCell ref="A100:B100"/>
    <mergeCell ref="A101:B101"/>
    <mergeCell ref="A102:B102"/>
    <mergeCell ref="A104:B104"/>
    <mergeCell ref="A106:B106"/>
    <mergeCell ref="A60:B60"/>
    <mergeCell ref="A61:B61"/>
    <mergeCell ref="A63:B63"/>
    <mergeCell ref="A98:B98"/>
    <mergeCell ref="A65:B65"/>
    <mergeCell ref="A83:B83"/>
    <mergeCell ref="A84:B84"/>
    <mergeCell ref="A85:B85"/>
    <mergeCell ref="A87:B87"/>
    <mergeCell ref="A88:B88"/>
    <mergeCell ref="A90:B90"/>
    <mergeCell ref="A92:B92"/>
    <mergeCell ref="A93:B93"/>
    <mergeCell ref="A95:B95"/>
    <mergeCell ref="A97:B97"/>
    <mergeCell ref="A52:B52"/>
    <mergeCell ref="A53:B53"/>
    <mergeCell ref="A55:B55"/>
    <mergeCell ref="A57:B57"/>
    <mergeCell ref="A58:B58"/>
    <mergeCell ref="A43:B43"/>
    <mergeCell ref="A45:B45"/>
    <mergeCell ref="A47:B47"/>
    <mergeCell ref="A48:B48"/>
    <mergeCell ref="A50:B50"/>
    <mergeCell ref="A3:B3"/>
    <mergeCell ref="A28:B28"/>
    <mergeCell ref="A39:B39"/>
    <mergeCell ref="A40:B40"/>
    <mergeCell ref="A42:B42"/>
  </mergeCells>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62"/>
  <sheetViews>
    <sheetView workbookViewId="0"/>
  </sheetViews>
  <sheetFormatPr defaultRowHeight="12.75" x14ac:dyDescent="0.2"/>
  <cols>
    <col min="1" max="1" width="30.7109375" customWidth="1"/>
    <col min="2" max="16" width="9.7109375" customWidth="1"/>
    <col min="17" max="17" width="1.42578125" customWidth="1"/>
    <col min="18" max="18" width="9.7109375" customWidth="1"/>
    <col min="19" max="19" width="1.5703125" customWidth="1"/>
  </cols>
  <sheetData>
    <row r="1" spans="1:20" ht="16.5" x14ac:dyDescent="0.2">
      <c r="A1" s="1" t="s">
        <v>241</v>
      </c>
    </row>
    <row r="3" spans="1:20" s="3" customFormat="1" ht="31.5" x14ac:dyDescent="0.2">
      <c r="A3" s="103" t="s">
        <v>47</v>
      </c>
      <c r="B3" s="105" t="s">
        <v>48</v>
      </c>
      <c r="C3" s="105"/>
      <c r="D3" s="106" t="s">
        <v>72</v>
      </c>
      <c r="E3" s="106"/>
      <c r="F3" s="105" t="s">
        <v>49</v>
      </c>
      <c r="G3" s="105"/>
      <c r="H3" s="105" t="s">
        <v>215</v>
      </c>
      <c r="I3" s="105"/>
      <c r="J3" s="105" t="s">
        <v>0</v>
      </c>
      <c r="K3" s="105"/>
      <c r="L3" s="102" t="s">
        <v>1</v>
      </c>
      <c r="M3" s="102"/>
      <c r="N3" s="102" t="s">
        <v>205</v>
      </c>
      <c r="O3" s="102"/>
      <c r="P3" s="32" t="s">
        <v>206</v>
      </c>
      <c r="Q3" s="32"/>
      <c r="R3" s="32" t="s">
        <v>207</v>
      </c>
    </row>
    <row r="4" spans="1:20" s="10" customFormat="1" ht="11.25"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c r="R4" s="30" t="s">
        <v>64</v>
      </c>
    </row>
    <row r="5" spans="1:20" s="3" customFormat="1" ht="11.25"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c r="R5" s="16" t="s">
        <v>3</v>
      </c>
    </row>
    <row r="6" spans="1:20" x14ac:dyDescent="0.2">
      <c r="A6" s="3" t="s">
        <v>239</v>
      </c>
      <c r="B6" s="51" t="s">
        <v>5</v>
      </c>
      <c r="C6" s="51" t="s">
        <v>5</v>
      </c>
      <c r="D6" s="51">
        <v>2501</v>
      </c>
      <c r="E6" s="51">
        <v>1394</v>
      </c>
      <c r="F6" s="51" t="s">
        <v>5</v>
      </c>
      <c r="G6" s="51" t="s">
        <v>5</v>
      </c>
      <c r="H6" s="51">
        <v>11.446</v>
      </c>
      <c r="I6" s="51">
        <v>40</v>
      </c>
      <c r="J6" s="51">
        <v>170</v>
      </c>
      <c r="K6" s="51">
        <v>15</v>
      </c>
      <c r="L6" s="51">
        <v>151</v>
      </c>
      <c r="M6" s="51">
        <v>24</v>
      </c>
      <c r="N6" s="51" t="s">
        <v>5</v>
      </c>
      <c r="O6" s="51" t="s">
        <v>5</v>
      </c>
      <c r="P6" s="51">
        <v>898</v>
      </c>
      <c r="Q6" s="51"/>
      <c r="R6" s="51">
        <v>2371</v>
      </c>
      <c r="T6" s="70"/>
    </row>
    <row r="7" spans="1:20" x14ac:dyDescent="0.2">
      <c r="A7" s="3" t="s">
        <v>6</v>
      </c>
      <c r="B7" s="51">
        <v>2</v>
      </c>
      <c r="C7" s="51">
        <v>6</v>
      </c>
      <c r="D7" s="51">
        <v>214369</v>
      </c>
      <c r="E7" s="51">
        <v>165404</v>
      </c>
      <c r="F7" s="51">
        <v>73926</v>
      </c>
      <c r="G7" s="51">
        <v>77190</v>
      </c>
      <c r="H7" s="51">
        <v>141307.864</v>
      </c>
      <c r="I7" s="51">
        <v>180023</v>
      </c>
      <c r="J7" s="51">
        <v>11170</v>
      </c>
      <c r="K7" s="51">
        <v>5205</v>
      </c>
      <c r="L7" s="51">
        <v>58475</v>
      </c>
      <c r="M7" s="51">
        <v>61909</v>
      </c>
      <c r="N7" s="51">
        <v>15723</v>
      </c>
      <c r="O7" s="51">
        <v>7795</v>
      </c>
      <c r="P7" s="51">
        <v>327861</v>
      </c>
      <c r="Q7" s="51"/>
      <c r="R7" s="51">
        <v>825393</v>
      </c>
      <c r="T7" s="70"/>
    </row>
    <row r="8" spans="1:20" x14ac:dyDescent="0.2">
      <c r="A8" s="3" t="s">
        <v>7</v>
      </c>
      <c r="B8" s="51">
        <v>103</v>
      </c>
      <c r="C8" s="51">
        <v>78</v>
      </c>
      <c r="D8" s="51">
        <v>153</v>
      </c>
      <c r="E8" s="51">
        <v>107</v>
      </c>
      <c r="F8" s="51">
        <v>5414</v>
      </c>
      <c r="G8" s="51">
        <v>5679</v>
      </c>
      <c r="H8" s="51" t="s">
        <v>5</v>
      </c>
      <c r="I8" s="51" t="s">
        <v>5</v>
      </c>
      <c r="J8" s="51" t="s">
        <v>5</v>
      </c>
      <c r="K8" s="51" t="s">
        <v>5</v>
      </c>
      <c r="L8" s="51" t="s">
        <v>5</v>
      </c>
      <c r="M8" s="51" t="s">
        <v>5</v>
      </c>
      <c r="N8" s="51" t="s">
        <v>5</v>
      </c>
      <c r="O8" s="51" t="s">
        <v>5</v>
      </c>
      <c r="P8" s="51">
        <v>449</v>
      </c>
      <c r="Q8" s="51"/>
      <c r="R8" s="51">
        <v>6313</v>
      </c>
      <c r="T8" s="70"/>
    </row>
    <row r="9" spans="1:20" x14ac:dyDescent="0.2">
      <c r="A9" s="3" t="s">
        <v>201</v>
      </c>
      <c r="B9" s="51" t="s">
        <v>5</v>
      </c>
      <c r="C9" s="51" t="s">
        <v>5</v>
      </c>
      <c r="D9" s="51">
        <v>2005</v>
      </c>
      <c r="E9" s="51">
        <v>1411</v>
      </c>
      <c r="F9" s="51" t="s">
        <v>5</v>
      </c>
      <c r="G9" s="51" t="s">
        <v>5</v>
      </c>
      <c r="H9" s="51">
        <v>900.67399999999998</v>
      </c>
      <c r="I9" s="51">
        <v>1047</v>
      </c>
      <c r="J9" s="51" t="s">
        <v>5</v>
      </c>
      <c r="K9" s="51" t="s">
        <v>5</v>
      </c>
      <c r="L9" s="51">
        <v>50</v>
      </c>
      <c r="M9" s="51">
        <v>2</v>
      </c>
      <c r="N9" s="51" t="s">
        <v>5</v>
      </c>
      <c r="O9" s="51" t="s">
        <v>5</v>
      </c>
      <c r="P9" s="51">
        <v>4834</v>
      </c>
      <c r="Q9" s="51"/>
      <c r="R9" s="51">
        <v>7294</v>
      </c>
      <c r="T9" s="70"/>
    </row>
    <row r="10" spans="1:20" x14ac:dyDescent="0.2">
      <c r="A10" s="3" t="s">
        <v>9</v>
      </c>
      <c r="B10" s="51" t="s">
        <v>5</v>
      </c>
      <c r="C10" s="51" t="s">
        <v>5</v>
      </c>
      <c r="D10" s="51">
        <v>755</v>
      </c>
      <c r="E10" s="51">
        <v>887</v>
      </c>
      <c r="F10" s="51" t="s">
        <v>5</v>
      </c>
      <c r="G10" s="51" t="s">
        <v>5</v>
      </c>
      <c r="H10" s="51">
        <v>0.77700000000000002</v>
      </c>
      <c r="I10" s="51">
        <v>9</v>
      </c>
      <c r="J10" s="51">
        <v>3755</v>
      </c>
      <c r="K10" s="51">
        <v>1647</v>
      </c>
      <c r="L10" s="51" t="s">
        <v>5</v>
      </c>
      <c r="M10" s="51" t="s">
        <v>5</v>
      </c>
      <c r="N10" s="51">
        <v>80</v>
      </c>
      <c r="O10" s="51">
        <v>61</v>
      </c>
      <c r="P10" s="51">
        <v>526</v>
      </c>
      <c r="Q10" s="51"/>
      <c r="R10" s="51">
        <v>3130</v>
      </c>
      <c r="T10" s="70"/>
    </row>
    <row r="11" spans="1:20" x14ac:dyDescent="0.2">
      <c r="A11" s="3" t="s">
        <v>238</v>
      </c>
      <c r="B11" s="51">
        <v>7540198</v>
      </c>
      <c r="C11" s="51">
        <v>1003572</v>
      </c>
      <c r="D11" s="51">
        <v>469126</v>
      </c>
      <c r="E11" s="51">
        <v>140968</v>
      </c>
      <c r="F11" s="51">
        <v>239096</v>
      </c>
      <c r="G11" s="51">
        <v>192753</v>
      </c>
      <c r="H11" s="51">
        <v>44991.724999999999</v>
      </c>
      <c r="I11" s="51">
        <v>42164</v>
      </c>
      <c r="J11" s="51">
        <v>73425</v>
      </c>
      <c r="K11" s="51">
        <v>29689</v>
      </c>
      <c r="L11" s="51">
        <v>65</v>
      </c>
      <c r="M11" s="51">
        <v>18</v>
      </c>
      <c r="N11" s="51">
        <v>99</v>
      </c>
      <c r="O11" s="51">
        <v>95</v>
      </c>
      <c r="P11" s="51">
        <v>17800</v>
      </c>
      <c r="Q11" s="51"/>
      <c r="R11" s="51">
        <v>1427059</v>
      </c>
      <c r="T11" s="70"/>
    </row>
    <row r="12" spans="1:20" x14ac:dyDescent="0.2">
      <c r="A12" s="3" t="s">
        <v>11</v>
      </c>
      <c r="B12" s="51">
        <v>105</v>
      </c>
      <c r="C12" s="51">
        <v>65</v>
      </c>
      <c r="D12" s="51">
        <v>4656</v>
      </c>
      <c r="E12" s="51">
        <v>2260</v>
      </c>
      <c r="F12" s="51" t="s">
        <v>5</v>
      </c>
      <c r="G12" s="51" t="s">
        <v>5</v>
      </c>
      <c r="H12" s="51">
        <v>87.863</v>
      </c>
      <c r="I12" s="51">
        <v>318</v>
      </c>
      <c r="J12" s="51">
        <v>73</v>
      </c>
      <c r="K12" s="51">
        <v>10</v>
      </c>
      <c r="L12" s="51">
        <v>1571</v>
      </c>
      <c r="M12" s="51">
        <v>636</v>
      </c>
      <c r="N12" s="51">
        <v>131</v>
      </c>
      <c r="O12" s="51">
        <v>164</v>
      </c>
      <c r="P12" s="51">
        <v>3186</v>
      </c>
      <c r="Q12" s="51"/>
      <c r="R12" s="51">
        <v>6639</v>
      </c>
      <c r="T12" s="70"/>
    </row>
    <row r="13" spans="1:20" x14ac:dyDescent="0.2">
      <c r="A13" s="3" t="s">
        <v>12</v>
      </c>
      <c r="B13" s="51" t="s">
        <v>5</v>
      </c>
      <c r="C13" s="51" t="s">
        <v>5</v>
      </c>
      <c r="D13" s="51" t="s">
        <v>5</v>
      </c>
      <c r="E13" s="51" t="s">
        <v>5</v>
      </c>
      <c r="F13" s="51" t="s">
        <v>5</v>
      </c>
      <c r="G13" s="51" t="s">
        <v>5</v>
      </c>
      <c r="H13" s="51" t="s">
        <v>5</v>
      </c>
      <c r="I13" s="51" t="s">
        <v>5</v>
      </c>
      <c r="J13" s="51" t="s">
        <v>5</v>
      </c>
      <c r="K13" s="51" t="s">
        <v>5</v>
      </c>
      <c r="L13" s="51" t="s">
        <v>5</v>
      </c>
      <c r="M13" s="51" t="s">
        <v>5</v>
      </c>
      <c r="N13" s="51" t="s">
        <v>5</v>
      </c>
      <c r="O13" s="51" t="s">
        <v>5</v>
      </c>
      <c r="P13" s="51">
        <v>86</v>
      </c>
      <c r="Q13" s="51"/>
      <c r="R13" s="51">
        <v>86</v>
      </c>
      <c r="T13" s="70"/>
    </row>
    <row r="14" spans="1:20" x14ac:dyDescent="0.2">
      <c r="A14" s="3" t="s">
        <v>13</v>
      </c>
      <c r="B14" s="51">
        <v>64</v>
      </c>
      <c r="C14" s="51">
        <v>40</v>
      </c>
      <c r="D14" s="51">
        <v>392</v>
      </c>
      <c r="E14" s="51">
        <v>111</v>
      </c>
      <c r="F14" s="51" t="s">
        <v>5</v>
      </c>
      <c r="G14" s="51" t="s">
        <v>5</v>
      </c>
      <c r="H14" s="51">
        <v>8783.3349999999991</v>
      </c>
      <c r="I14" s="51">
        <v>9942</v>
      </c>
      <c r="J14" s="51">
        <v>196</v>
      </c>
      <c r="K14" s="51">
        <v>44</v>
      </c>
      <c r="L14" s="51">
        <v>634</v>
      </c>
      <c r="M14" s="51">
        <v>146</v>
      </c>
      <c r="N14" s="51">
        <v>546</v>
      </c>
      <c r="O14" s="51">
        <v>465</v>
      </c>
      <c r="P14" s="51">
        <v>4963</v>
      </c>
      <c r="Q14" s="51"/>
      <c r="R14" s="51">
        <v>15711</v>
      </c>
      <c r="T14" s="70"/>
    </row>
    <row r="15" spans="1:20" x14ac:dyDescent="0.2">
      <c r="A15" s="3" t="s">
        <v>14</v>
      </c>
      <c r="B15" s="51">
        <v>31</v>
      </c>
      <c r="C15" s="51">
        <v>26</v>
      </c>
      <c r="D15" s="51">
        <v>7474</v>
      </c>
      <c r="E15" s="51">
        <v>3682</v>
      </c>
      <c r="F15" s="51" t="s">
        <v>5</v>
      </c>
      <c r="G15" s="51" t="s">
        <v>5</v>
      </c>
      <c r="H15" s="51">
        <v>54.725000000000001</v>
      </c>
      <c r="I15" s="51">
        <v>203</v>
      </c>
      <c r="J15" s="51">
        <v>6</v>
      </c>
      <c r="K15" s="51">
        <v>7</v>
      </c>
      <c r="L15" s="51">
        <v>73</v>
      </c>
      <c r="M15" s="51">
        <v>79</v>
      </c>
      <c r="N15" s="51">
        <v>91</v>
      </c>
      <c r="O15" s="51">
        <v>17</v>
      </c>
      <c r="P15" s="51">
        <v>2135</v>
      </c>
      <c r="Q15" s="51"/>
      <c r="R15" s="51">
        <v>6149</v>
      </c>
      <c r="T15" s="70"/>
    </row>
    <row r="16" spans="1:20" x14ac:dyDescent="0.2">
      <c r="A16" s="3" t="s">
        <v>16</v>
      </c>
      <c r="B16" s="51" t="s">
        <v>5</v>
      </c>
      <c r="C16" s="51" t="s">
        <v>5</v>
      </c>
      <c r="D16" s="51" t="s">
        <v>5</v>
      </c>
      <c r="E16" s="51" t="s">
        <v>5</v>
      </c>
      <c r="F16" s="51" t="s">
        <v>5</v>
      </c>
      <c r="G16" s="51" t="s">
        <v>5</v>
      </c>
      <c r="H16" s="51" t="s">
        <v>5</v>
      </c>
      <c r="I16" s="51" t="s">
        <v>5</v>
      </c>
      <c r="J16" s="51" t="s">
        <v>5</v>
      </c>
      <c r="K16" s="51" t="s">
        <v>5</v>
      </c>
      <c r="L16" s="51" t="s">
        <v>5</v>
      </c>
      <c r="M16" s="51" t="s">
        <v>5</v>
      </c>
      <c r="N16" s="51" t="s">
        <v>5</v>
      </c>
      <c r="O16" s="51" t="s">
        <v>5</v>
      </c>
      <c r="P16" s="51">
        <v>18</v>
      </c>
      <c r="Q16" s="51"/>
      <c r="R16" s="51">
        <v>18</v>
      </c>
      <c r="T16" s="70"/>
    </row>
    <row r="17" spans="1:20" x14ac:dyDescent="0.2">
      <c r="A17" s="3" t="s">
        <v>237</v>
      </c>
      <c r="B17" s="51" t="s">
        <v>5</v>
      </c>
      <c r="C17" s="51" t="s">
        <v>5</v>
      </c>
      <c r="D17" s="51">
        <v>987</v>
      </c>
      <c r="E17" s="51">
        <v>513</v>
      </c>
      <c r="F17" s="51" t="s">
        <v>5</v>
      </c>
      <c r="G17" s="51" t="s">
        <v>5</v>
      </c>
      <c r="H17" s="51">
        <v>24938.723000000002</v>
      </c>
      <c r="I17" s="51">
        <v>22607</v>
      </c>
      <c r="J17" s="51">
        <v>989</v>
      </c>
      <c r="K17" s="51">
        <v>460</v>
      </c>
      <c r="L17" s="51" t="s">
        <v>5</v>
      </c>
      <c r="M17" s="51" t="s">
        <v>5</v>
      </c>
      <c r="N17" s="51" t="s">
        <v>5</v>
      </c>
      <c r="O17" s="51" t="s">
        <v>5</v>
      </c>
      <c r="P17" s="51">
        <v>1522</v>
      </c>
      <c r="Q17" s="51"/>
      <c r="R17" s="51">
        <v>25102</v>
      </c>
      <c r="T17" s="70"/>
    </row>
    <row r="18" spans="1:20" x14ac:dyDescent="0.2">
      <c r="A18" s="3" t="s">
        <v>17</v>
      </c>
      <c r="B18" s="51">
        <v>1483068</v>
      </c>
      <c r="C18" s="51">
        <v>194947</v>
      </c>
      <c r="D18" s="51">
        <v>34176</v>
      </c>
      <c r="E18" s="51">
        <v>7767</v>
      </c>
      <c r="F18" s="51">
        <v>1024</v>
      </c>
      <c r="G18" s="51">
        <v>758</v>
      </c>
      <c r="H18" s="51">
        <v>5655.7</v>
      </c>
      <c r="I18" s="51">
        <v>4625</v>
      </c>
      <c r="J18" s="51">
        <v>21364</v>
      </c>
      <c r="K18" s="51">
        <v>5621</v>
      </c>
      <c r="L18" s="51" t="s">
        <v>5</v>
      </c>
      <c r="M18" s="51" t="s">
        <v>5</v>
      </c>
      <c r="N18" s="51">
        <v>247</v>
      </c>
      <c r="O18" s="51">
        <v>49</v>
      </c>
      <c r="P18" s="51">
        <v>11973</v>
      </c>
      <c r="Q18" s="51"/>
      <c r="R18" s="51">
        <v>225740</v>
      </c>
      <c r="T18" s="70"/>
    </row>
    <row r="19" spans="1:20" x14ac:dyDescent="0.2">
      <c r="A19" s="3" t="s">
        <v>18</v>
      </c>
      <c r="B19" s="51">
        <v>1936</v>
      </c>
      <c r="C19" s="51">
        <v>351</v>
      </c>
      <c r="D19" s="51">
        <v>85332</v>
      </c>
      <c r="E19" s="51">
        <v>25527</v>
      </c>
      <c r="F19" s="51">
        <v>94521</v>
      </c>
      <c r="G19" s="51">
        <v>75140</v>
      </c>
      <c r="H19" s="51">
        <v>6674.3019999999997</v>
      </c>
      <c r="I19" s="51">
        <v>5608</v>
      </c>
      <c r="J19" s="51">
        <v>43946</v>
      </c>
      <c r="K19" s="51">
        <v>17307</v>
      </c>
      <c r="L19" s="51" t="s">
        <v>5</v>
      </c>
      <c r="M19" s="51" t="s">
        <v>5</v>
      </c>
      <c r="N19" s="51">
        <v>1469</v>
      </c>
      <c r="O19" s="51">
        <v>574</v>
      </c>
      <c r="P19" s="51">
        <v>21601</v>
      </c>
      <c r="Q19" s="51"/>
      <c r="R19" s="51">
        <v>146108</v>
      </c>
      <c r="T19" s="70"/>
    </row>
    <row r="20" spans="1:20" x14ac:dyDescent="0.2">
      <c r="A20" s="3" t="s">
        <v>42</v>
      </c>
      <c r="B20" s="51" t="s">
        <v>5</v>
      </c>
      <c r="C20" s="51" t="s">
        <v>5</v>
      </c>
      <c r="D20" s="51" t="s">
        <v>5</v>
      </c>
      <c r="E20" s="51" t="s">
        <v>5</v>
      </c>
      <c r="F20" s="51" t="s">
        <v>5</v>
      </c>
      <c r="G20" s="51" t="s">
        <v>5</v>
      </c>
      <c r="H20" s="51" t="s">
        <v>5</v>
      </c>
      <c r="I20" s="51" t="s">
        <v>5</v>
      </c>
      <c r="J20" s="51">
        <v>4226</v>
      </c>
      <c r="K20" s="51">
        <v>1343</v>
      </c>
      <c r="L20" s="51" t="s">
        <v>5</v>
      </c>
      <c r="M20" s="51" t="s">
        <v>5</v>
      </c>
      <c r="N20" s="51" t="s">
        <v>5</v>
      </c>
      <c r="O20" s="51" t="s">
        <v>5</v>
      </c>
      <c r="P20" s="51">
        <v>182</v>
      </c>
      <c r="Q20" s="51"/>
      <c r="R20" s="51">
        <v>1525</v>
      </c>
      <c r="T20" s="70"/>
    </row>
    <row r="21" spans="1:20" x14ac:dyDescent="0.2">
      <c r="A21" s="3" t="s">
        <v>43</v>
      </c>
      <c r="B21" s="51" t="s">
        <v>5</v>
      </c>
      <c r="C21" s="51" t="s">
        <v>5</v>
      </c>
      <c r="D21" s="51">
        <v>700</v>
      </c>
      <c r="E21" s="51">
        <v>546</v>
      </c>
      <c r="F21" s="51" t="s">
        <v>5</v>
      </c>
      <c r="G21" s="51" t="s">
        <v>5</v>
      </c>
      <c r="H21" s="51" t="s">
        <v>5</v>
      </c>
      <c r="I21" s="51" t="s">
        <v>5</v>
      </c>
      <c r="J21" s="51" t="s">
        <v>5</v>
      </c>
      <c r="K21" s="51" t="s">
        <v>5</v>
      </c>
      <c r="L21" s="51" t="s">
        <v>5</v>
      </c>
      <c r="M21" s="51" t="s">
        <v>5</v>
      </c>
      <c r="N21" s="51">
        <v>1</v>
      </c>
      <c r="O21" s="51">
        <v>1</v>
      </c>
      <c r="P21" s="51">
        <v>143</v>
      </c>
      <c r="Q21" s="51"/>
      <c r="R21" s="51">
        <v>690</v>
      </c>
      <c r="T21" s="70"/>
    </row>
    <row r="22" spans="1:20" x14ac:dyDescent="0.2">
      <c r="A22" s="3" t="s">
        <v>19</v>
      </c>
      <c r="B22" s="51">
        <v>701236</v>
      </c>
      <c r="C22" s="51">
        <v>91255</v>
      </c>
      <c r="D22" s="51">
        <v>131674</v>
      </c>
      <c r="E22" s="51">
        <v>36066</v>
      </c>
      <c r="F22" s="51">
        <v>177854</v>
      </c>
      <c r="G22" s="51">
        <v>86949</v>
      </c>
      <c r="H22" s="51">
        <v>17.687000000000001</v>
      </c>
      <c r="I22" s="51">
        <v>93</v>
      </c>
      <c r="J22" s="51">
        <v>225789</v>
      </c>
      <c r="K22" s="51">
        <v>104415</v>
      </c>
      <c r="L22" s="51">
        <v>29183</v>
      </c>
      <c r="M22" s="51">
        <v>68037</v>
      </c>
      <c r="N22" s="51">
        <v>62433</v>
      </c>
      <c r="O22" s="51">
        <v>41557</v>
      </c>
      <c r="P22" s="51">
        <v>91551</v>
      </c>
      <c r="Q22" s="51"/>
      <c r="R22" s="51">
        <v>519923</v>
      </c>
      <c r="T22" s="70"/>
    </row>
    <row r="23" spans="1:20" x14ac:dyDescent="0.2">
      <c r="A23" s="3" t="s">
        <v>236</v>
      </c>
      <c r="B23" s="51">
        <v>2409733</v>
      </c>
      <c r="C23" s="51">
        <v>306848</v>
      </c>
      <c r="D23" s="51">
        <v>132405</v>
      </c>
      <c r="E23" s="51">
        <v>31397</v>
      </c>
      <c r="F23" s="51">
        <v>88490</v>
      </c>
      <c r="G23" s="51">
        <v>86696</v>
      </c>
      <c r="H23" s="51">
        <v>20747.206999999999</v>
      </c>
      <c r="I23" s="51">
        <v>17413</v>
      </c>
      <c r="J23" s="51">
        <v>3079</v>
      </c>
      <c r="K23" s="51">
        <v>929</v>
      </c>
      <c r="L23" s="51" t="s">
        <v>5</v>
      </c>
      <c r="M23" s="51">
        <v>56</v>
      </c>
      <c r="N23" s="51">
        <v>51736</v>
      </c>
      <c r="O23" s="51">
        <v>15450</v>
      </c>
      <c r="P23" s="51">
        <v>1789</v>
      </c>
      <c r="Q23" s="51"/>
      <c r="R23" s="51">
        <v>460578</v>
      </c>
      <c r="T23" s="70"/>
    </row>
    <row r="24" spans="1:20" x14ac:dyDescent="0.2">
      <c r="A24" s="3" t="s">
        <v>21</v>
      </c>
      <c r="B24" s="51">
        <v>28</v>
      </c>
      <c r="C24" s="51">
        <v>7</v>
      </c>
      <c r="D24" s="51">
        <v>30638</v>
      </c>
      <c r="E24" s="51">
        <v>9178</v>
      </c>
      <c r="F24" s="51">
        <v>23593</v>
      </c>
      <c r="G24" s="51">
        <v>24514</v>
      </c>
      <c r="H24" s="51">
        <v>36549.775000000001</v>
      </c>
      <c r="I24" s="51">
        <v>35199</v>
      </c>
      <c r="J24" s="51">
        <v>17325</v>
      </c>
      <c r="K24" s="51">
        <v>6487</v>
      </c>
      <c r="L24" s="51" t="s">
        <v>5</v>
      </c>
      <c r="M24" s="51" t="s">
        <v>5</v>
      </c>
      <c r="N24" s="51">
        <v>22918</v>
      </c>
      <c r="O24" s="51">
        <v>5752</v>
      </c>
      <c r="P24" s="51">
        <v>2317</v>
      </c>
      <c r="Q24" s="51"/>
      <c r="R24" s="51">
        <v>83454</v>
      </c>
      <c r="T24" s="70"/>
    </row>
    <row r="25" spans="1:20" x14ac:dyDescent="0.2">
      <c r="A25" s="3" t="s">
        <v>44</v>
      </c>
      <c r="B25" s="51">
        <v>20</v>
      </c>
      <c r="C25" s="51">
        <v>8</v>
      </c>
      <c r="D25" s="51">
        <v>13118</v>
      </c>
      <c r="E25" s="51">
        <v>9984</v>
      </c>
      <c r="F25" s="51" t="s">
        <v>5</v>
      </c>
      <c r="G25" s="51" t="s">
        <v>5</v>
      </c>
      <c r="H25" s="51">
        <v>0.06</v>
      </c>
      <c r="I25" s="51">
        <v>50</v>
      </c>
      <c r="J25" s="51" t="s">
        <v>5</v>
      </c>
      <c r="K25" s="51" t="s">
        <v>5</v>
      </c>
      <c r="L25" s="51" t="s">
        <v>5</v>
      </c>
      <c r="M25" s="51" t="s">
        <v>5</v>
      </c>
      <c r="N25" s="51" t="s">
        <v>5</v>
      </c>
      <c r="O25" s="51" t="s">
        <v>5</v>
      </c>
      <c r="P25" s="51">
        <v>696</v>
      </c>
      <c r="Q25" s="51"/>
      <c r="R25" s="51">
        <v>10738</v>
      </c>
      <c r="T25" s="70"/>
    </row>
    <row r="26" spans="1:20" x14ac:dyDescent="0.2">
      <c r="A26" s="3" t="s">
        <v>22</v>
      </c>
      <c r="B26" s="51">
        <v>590</v>
      </c>
      <c r="C26" s="51">
        <v>276</v>
      </c>
      <c r="D26" s="51">
        <v>17608</v>
      </c>
      <c r="E26" s="51">
        <v>9869</v>
      </c>
      <c r="F26" s="51" t="s">
        <v>5</v>
      </c>
      <c r="G26" s="51" t="s">
        <v>5</v>
      </c>
      <c r="H26" s="51">
        <v>1569.1389999999999</v>
      </c>
      <c r="I26" s="51">
        <v>2217</v>
      </c>
      <c r="J26" s="51">
        <v>596</v>
      </c>
      <c r="K26" s="51">
        <v>392</v>
      </c>
      <c r="L26" s="51">
        <v>493</v>
      </c>
      <c r="M26" s="51">
        <v>450</v>
      </c>
      <c r="N26" s="51">
        <v>851</v>
      </c>
      <c r="O26" s="51">
        <v>837</v>
      </c>
      <c r="P26" s="51">
        <v>2592</v>
      </c>
      <c r="Q26" s="51"/>
      <c r="R26" s="51">
        <v>16633</v>
      </c>
      <c r="T26" s="70"/>
    </row>
    <row r="27" spans="1:20" x14ac:dyDescent="0.2">
      <c r="A27" s="3" t="s">
        <v>24</v>
      </c>
      <c r="B27" s="51">
        <v>126</v>
      </c>
      <c r="C27" s="51">
        <v>25</v>
      </c>
      <c r="D27" s="51" t="s">
        <v>5</v>
      </c>
      <c r="E27" s="51" t="s">
        <v>5</v>
      </c>
      <c r="F27" s="51">
        <v>7386</v>
      </c>
      <c r="G27" s="51">
        <v>4559</v>
      </c>
      <c r="H27" s="51" t="s">
        <v>5</v>
      </c>
      <c r="I27" s="51" t="s">
        <v>5</v>
      </c>
      <c r="J27" s="51">
        <v>604</v>
      </c>
      <c r="K27" s="51">
        <v>153</v>
      </c>
      <c r="L27" s="51" t="s">
        <v>5</v>
      </c>
      <c r="M27" s="51" t="s">
        <v>5</v>
      </c>
      <c r="N27" s="51" t="s">
        <v>5</v>
      </c>
      <c r="O27" s="51" t="s">
        <v>5</v>
      </c>
      <c r="P27" s="51">
        <v>303</v>
      </c>
      <c r="Q27" s="51"/>
      <c r="R27" s="51">
        <v>5040</v>
      </c>
      <c r="T27" s="70"/>
    </row>
    <row r="28" spans="1:20" x14ac:dyDescent="0.2">
      <c r="A28" s="3" t="s">
        <v>25</v>
      </c>
      <c r="B28" s="51" t="s">
        <v>5</v>
      </c>
      <c r="C28" s="51" t="s">
        <v>5</v>
      </c>
      <c r="D28" s="51">
        <v>780</v>
      </c>
      <c r="E28" s="51">
        <v>261</v>
      </c>
      <c r="F28" s="51" t="s">
        <v>5</v>
      </c>
      <c r="G28" s="51" t="s">
        <v>5</v>
      </c>
      <c r="H28" s="51">
        <v>102.45099999999999</v>
      </c>
      <c r="I28" s="51">
        <v>224</v>
      </c>
      <c r="J28" s="51">
        <v>26</v>
      </c>
      <c r="K28" s="51">
        <v>17</v>
      </c>
      <c r="L28" s="51">
        <v>60</v>
      </c>
      <c r="M28" s="51">
        <v>282</v>
      </c>
      <c r="N28" s="51">
        <v>149</v>
      </c>
      <c r="O28" s="51">
        <v>140</v>
      </c>
      <c r="P28" s="51">
        <v>2321</v>
      </c>
      <c r="Q28" s="51"/>
      <c r="R28" s="51">
        <v>3245</v>
      </c>
      <c r="T28" s="70"/>
    </row>
    <row r="29" spans="1:20" x14ac:dyDescent="0.2">
      <c r="A29" s="3" t="s">
        <v>26</v>
      </c>
      <c r="B29" s="51">
        <v>92</v>
      </c>
      <c r="C29" s="51">
        <v>12</v>
      </c>
      <c r="D29" s="51">
        <v>28220</v>
      </c>
      <c r="E29" s="51">
        <v>15703</v>
      </c>
      <c r="F29" s="51">
        <v>4434</v>
      </c>
      <c r="G29" s="51">
        <v>4452</v>
      </c>
      <c r="H29" s="51">
        <v>43861.347000000002</v>
      </c>
      <c r="I29" s="51">
        <v>37146</v>
      </c>
      <c r="J29" s="51">
        <v>6495</v>
      </c>
      <c r="K29" s="51">
        <v>2752</v>
      </c>
      <c r="L29" s="51" t="s">
        <v>5</v>
      </c>
      <c r="M29" s="51" t="s">
        <v>5</v>
      </c>
      <c r="N29" s="51">
        <v>84972</v>
      </c>
      <c r="O29" s="51">
        <v>30111</v>
      </c>
      <c r="P29" s="51">
        <v>4252</v>
      </c>
      <c r="Q29" s="51"/>
      <c r="R29" s="51">
        <v>94428</v>
      </c>
      <c r="T29" s="70"/>
    </row>
    <row r="30" spans="1:20" x14ac:dyDescent="0.2">
      <c r="A30" s="3" t="s">
        <v>235</v>
      </c>
      <c r="B30" s="51">
        <v>235</v>
      </c>
      <c r="C30" s="51">
        <v>125</v>
      </c>
      <c r="D30" s="51">
        <v>20452</v>
      </c>
      <c r="E30" s="51">
        <v>9814</v>
      </c>
      <c r="F30" s="51" t="s">
        <v>5</v>
      </c>
      <c r="G30" s="51" t="s">
        <v>5</v>
      </c>
      <c r="H30" s="51">
        <v>157.41200000000001</v>
      </c>
      <c r="I30" s="51">
        <v>622</v>
      </c>
      <c r="J30" s="51">
        <v>7</v>
      </c>
      <c r="K30" s="51">
        <v>3</v>
      </c>
      <c r="L30" s="51">
        <v>1133</v>
      </c>
      <c r="M30" s="51">
        <v>270</v>
      </c>
      <c r="N30" s="51">
        <v>461</v>
      </c>
      <c r="O30" s="51">
        <v>172</v>
      </c>
      <c r="P30" s="51">
        <v>4392</v>
      </c>
      <c r="Q30" s="51"/>
      <c r="R30" s="51">
        <v>15398</v>
      </c>
      <c r="T30" s="70"/>
    </row>
    <row r="31" spans="1:20" x14ac:dyDescent="0.2">
      <c r="A31" s="3" t="s">
        <v>28</v>
      </c>
      <c r="B31" s="51" t="s">
        <v>5</v>
      </c>
      <c r="C31" s="51" t="s">
        <v>5</v>
      </c>
      <c r="D31" s="51">
        <v>75864</v>
      </c>
      <c r="E31" s="51">
        <v>19368</v>
      </c>
      <c r="F31" s="51" t="s">
        <v>5</v>
      </c>
      <c r="G31" s="51" t="s">
        <v>5</v>
      </c>
      <c r="H31" s="51">
        <v>2.5000000000000001E-2</v>
      </c>
      <c r="I31" s="51" t="s">
        <v>5</v>
      </c>
      <c r="J31" s="51">
        <v>20279</v>
      </c>
      <c r="K31" s="51">
        <v>6436</v>
      </c>
      <c r="L31" s="51">
        <v>934</v>
      </c>
      <c r="M31" s="51">
        <v>764</v>
      </c>
      <c r="N31" s="51" t="s">
        <v>5</v>
      </c>
      <c r="O31" s="51" t="s">
        <v>5</v>
      </c>
      <c r="P31" s="51">
        <v>2582</v>
      </c>
      <c r="Q31" s="51"/>
      <c r="R31" s="51">
        <v>29150</v>
      </c>
      <c r="T31" s="70"/>
    </row>
    <row r="32" spans="1:20" x14ac:dyDescent="0.2">
      <c r="A32" s="3" t="s">
        <v>29</v>
      </c>
      <c r="B32" s="51" t="s">
        <v>5</v>
      </c>
      <c r="C32" s="51" t="s">
        <v>5</v>
      </c>
      <c r="D32" s="51">
        <v>15655</v>
      </c>
      <c r="E32" s="51">
        <v>4533</v>
      </c>
      <c r="F32" s="51">
        <v>5456</v>
      </c>
      <c r="G32" s="51">
        <v>5742</v>
      </c>
      <c r="H32" s="51">
        <v>6068.8289999999997</v>
      </c>
      <c r="I32" s="51">
        <v>4622</v>
      </c>
      <c r="J32" s="51">
        <v>1009</v>
      </c>
      <c r="K32" s="51">
        <v>381</v>
      </c>
      <c r="L32" s="51">
        <v>24</v>
      </c>
      <c r="M32" s="51">
        <v>39</v>
      </c>
      <c r="N32" s="51" t="s">
        <v>5</v>
      </c>
      <c r="O32" s="51" t="s">
        <v>5</v>
      </c>
      <c r="P32" s="51">
        <v>1313</v>
      </c>
      <c r="Q32" s="51"/>
      <c r="R32" s="51">
        <v>16630</v>
      </c>
      <c r="T32" s="70"/>
    </row>
    <row r="33" spans="1:20" x14ac:dyDescent="0.2">
      <c r="A33" s="3" t="s">
        <v>45</v>
      </c>
      <c r="B33" s="51" t="s">
        <v>5</v>
      </c>
      <c r="C33" s="51" t="s">
        <v>5</v>
      </c>
      <c r="D33" s="51">
        <v>841</v>
      </c>
      <c r="E33" s="51">
        <v>887</v>
      </c>
      <c r="F33" s="51" t="s">
        <v>5</v>
      </c>
      <c r="G33" s="51" t="s">
        <v>5</v>
      </c>
      <c r="H33" s="51">
        <v>59.408000000000001</v>
      </c>
      <c r="I33" s="51">
        <v>231</v>
      </c>
      <c r="J33" s="51">
        <v>3</v>
      </c>
      <c r="K33" s="51">
        <v>2</v>
      </c>
      <c r="L33" s="51">
        <v>283</v>
      </c>
      <c r="M33" s="51">
        <v>12</v>
      </c>
      <c r="N33" s="51">
        <v>4</v>
      </c>
      <c r="O33" s="51">
        <v>3</v>
      </c>
      <c r="P33" s="51">
        <v>4478</v>
      </c>
      <c r="Q33" s="51"/>
      <c r="R33" s="51">
        <v>5613</v>
      </c>
      <c r="T33" s="70"/>
    </row>
    <row r="34" spans="1:20" x14ac:dyDescent="0.2">
      <c r="A34" s="3" t="s">
        <v>30</v>
      </c>
      <c r="B34" s="51" t="s">
        <v>5</v>
      </c>
      <c r="C34" s="51" t="s">
        <v>5</v>
      </c>
      <c r="D34" s="51">
        <v>23720</v>
      </c>
      <c r="E34" s="51">
        <v>7345</v>
      </c>
      <c r="F34" s="51" t="s">
        <v>5</v>
      </c>
      <c r="G34" s="51" t="s">
        <v>5</v>
      </c>
      <c r="H34" s="51">
        <v>3442.0610000000001</v>
      </c>
      <c r="I34" s="51">
        <v>3841</v>
      </c>
      <c r="J34" s="51">
        <v>874</v>
      </c>
      <c r="K34" s="51">
        <v>349</v>
      </c>
      <c r="L34" s="51">
        <v>346</v>
      </c>
      <c r="M34" s="51">
        <v>215</v>
      </c>
      <c r="N34" s="51">
        <v>2</v>
      </c>
      <c r="O34" s="51">
        <v>1</v>
      </c>
      <c r="P34" s="51">
        <v>317</v>
      </c>
      <c r="Q34" s="51"/>
      <c r="R34" s="51">
        <v>12068</v>
      </c>
      <c r="T34" s="70"/>
    </row>
    <row r="35" spans="1:20" x14ac:dyDescent="0.2">
      <c r="A35" s="3" t="s">
        <v>31</v>
      </c>
      <c r="B35" s="51" t="s">
        <v>5</v>
      </c>
      <c r="C35" s="51" t="s">
        <v>5</v>
      </c>
      <c r="D35" s="51">
        <v>12527</v>
      </c>
      <c r="E35" s="51">
        <v>6658</v>
      </c>
      <c r="F35" s="51" t="s">
        <v>5</v>
      </c>
      <c r="G35" s="51" t="s">
        <v>5</v>
      </c>
      <c r="H35" s="51">
        <v>68.010999999999996</v>
      </c>
      <c r="I35" s="51">
        <v>59</v>
      </c>
      <c r="J35" s="51" t="s">
        <v>5</v>
      </c>
      <c r="K35" s="51" t="s">
        <v>5</v>
      </c>
      <c r="L35" s="51" t="s">
        <v>5</v>
      </c>
      <c r="M35" s="51" t="s">
        <v>5</v>
      </c>
      <c r="N35" s="51" t="s">
        <v>5</v>
      </c>
      <c r="O35" s="51" t="s">
        <v>5</v>
      </c>
      <c r="P35" s="51">
        <v>11</v>
      </c>
      <c r="Q35" s="51"/>
      <c r="R35" s="51">
        <v>6728</v>
      </c>
      <c r="T35" s="70"/>
    </row>
    <row r="36" spans="1:20" x14ac:dyDescent="0.2">
      <c r="A36" s="3" t="s">
        <v>32</v>
      </c>
      <c r="B36" s="51" t="s">
        <v>5</v>
      </c>
      <c r="C36" s="51" t="s">
        <v>5</v>
      </c>
      <c r="D36" s="51">
        <v>1563</v>
      </c>
      <c r="E36" s="51">
        <v>679</v>
      </c>
      <c r="F36" s="51" t="s">
        <v>5</v>
      </c>
      <c r="G36" s="51" t="s">
        <v>5</v>
      </c>
      <c r="H36" s="51">
        <v>4084.614</v>
      </c>
      <c r="I36" s="51">
        <v>2455</v>
      </c>
      <c r="J36" s="51" t="s">
        <v>5</v>
      </c>
      <c r="K36" s="51" t="s">
        <v>5</v>
      </c>
      <c r="L36" s="51" t="s">
        <v>5</v>
      </c>
      <c r="M36" s="51" t="s">
        <v>5</v>
      </c>
      <c r="N36" s="51" t="s">
        <v>5</v>
      </c>
      <c r="O36" s="51" t="s">
        <v>5</v>
      </c>
      <c r="P36" s="79" t="s">
        <v>5</v>
      </c>
      <c r="Q36" s="51"/>
      <c r="R36" s="79" t="s">
        <v>5</v>
      </c>
      <c r="T36" s="70"/>
    </row>
    <row r="37" spans="1:20" x14ac:dyDescent="0.2">
      <c r="A37" s="3" t="s">
        <v>34</v>
      </c>
      <c r="B37" s="51">
        <v>79554</v>
      </c>
      <c r="C37" s="51">
        <v>12818</v>
      </c>
      <c r="D37" s="51">
        <v>117958</v>
      </c>
      <c r="E37" s="51">
        <v>36332</v>
      </c>
      <c r="F37" s="51">
        <v>33042</v>
      </c>
      <c r="G37" s="51">
        <v>27238</v>
      </c>
      <c r="H37" s="51">
        <v>15527.575999999999</v>
      </c>
      <c r="I37" s="51">
        <v>13980</v>
      </c>
      <c r="J37" s="51">
        <v>9996</v>
      </c>
      <c r="K37" s="51">
        <v>3819</v>
      </c>
      <c r="L37" s="51" t="s">
        <v>5</v>
      </c>
      <c r="M37" s="51">
        <v>66</v>
      </c>
      <c r="N37" s="51">
        <v>8659</v>
      </c>
      <c r="O37" s="51">
        <v>2709</v>
      </c>
      <c r="P37" s="51">
        <v>252</v>
      </c>
      <c r="Q37" s="51"/>
      <c r="R37" s="51">
        <v>97214</v>
      </c>
      <c r="T37" s="70"/>
    </row>
    <row r="38" spans="1:20" x14ac:dyDescent="0.2">
      <c r="A38" s="3" t="s">
        <v>35</v>
      </c>
      <c r="B38" s="51">
        <v>28509</v>
      </c>
      <c r="C38" s="51">
        <v>3537</v>
      </c>
      <c r="D38" s="51">
        <v>116922</v>
      </c>
      <c r="E38" s="51">
        <v>30344</v>
      </c>
      <c r="F38" s="51">
        <v>27436</v>
      </c>
      <c r="G38" s="51">
        <v>29382</v>
      </c>
      <c r="H38" s="51">
        <v>7465.9480000000003</v>
      </c>
      <c r="I38" s="51">
        <v>8013</v>
      </c>
      <c r="J38" s="51">
        <v>3444</v>
      </c>
      <c r="K38" s="51">
        <v>1521</v>
      </c>
      <c r="L38" s="51" t="s">
        <v>5</v>
      </c>
      <c r="M38" s="51" t="s">
        <v>5</v>
      </c>
      <c r="N38" s="51" t="s">
        <v>5</v>
      </c>
      <c r="O38" s="51" t="s">
        <v>5</v>
      </c>
      <c r="P38" s="51">
        <v>9216</v>
      </c>
      <c r="Q38" s="51"/>
      <c r="R38" s="51">
        <v>82013</v>
      </c>
      <c r="T38" s="70"/>
    </row>
    <row r="39" spans="1:20" x14ac:dyDescent="0.2">
      <c r="A39" s="3" t="s">
        <v>36</v>
      </c>
      <c r="B39" s="51">
        <v>31</v>
      </c>
      <c r="C39" s="51">
        <v>11</v>
      </c>
      <c r="D39" s="51">
        <v>6875</v>
      </c>
      <c r="E39" s="51">
        <v>2501</v>
      </c>
      <c r="F39" s="51" t="s">
        <v>5</v>
      </c>
      <c r="G39" s="51" t="s">
        <v>5</v>
      </c>
      <c r="H39" s="51">
        <v>25.49</v>
      </c>
      <c r="I39" s="51">
        <v>96</v>
      </c>
      <c r="J39" s="51">
        <v>18</v>
      </c>
      <c r="K39" s="51">
        <v>18</v>
      </c>
      <c r="L39" s="51">
        <v>108</v>
      </c>
      <c r="M39" s="51">
        <v>209</v>
      </c>
      <c r="N39" s="51">
        <v>488</v>
      </c>
      <c r="O39" s="51">
        <v>63</v>
      </c>
      <c r="P39" s="51">
        <v>2925</v>
      </c>
      <c r="Q39" s="51"/>
      <c r="R39" s="51">
        <v>5823</v>
      </c>
      <c r="T39" s="70"/>
    </row>
    <row r="40" spans="1:20" x14ac:dyDescent="0.2">
      <c r="A40" s="3" t="s">
        <v>37</v>
      </c>
      <c r="B40" s="51">
        <v>23515</v>
      </c>
      <c r="C40" s="51">
        <v>2451</v>
      </c>
      <c r="D40" s="51">
        <v>15319</v>
      </c>
      <c r="E40" s="51">
        <v>3673</v>
      </c>
      <c r="F40" s="51" t="s">
        <v>5</v>
      </c>
      <c r="G40" s="51" t="s">
        <v>5</v>
      </c>
      <c r="H40" s="51">
        <v>0.159</v>
      </c>
      <c r="I40" s="51" t="s">
        <v>5</v>
      </c>
      <c r="J40" s="51">
        <v>629</v>
      </c>
      <c r="K40" s="51">
        <v>220</v>
      </c>
      <c r="L40" s="51">
        <v>91</v>
      </c>
      <c r="M40" s="51">
        <v>65</v>
      </c>
      <c r="N40" s="51" t="s">
        <v>5</v>
      </c>
      <c r="O40" s="51" t="s">
        <v>5</v>
      </c>
      <c r="P40" s="51">
        <v>3431</v>
      </c>
      <c r="Q40" s="51"/>
      <c r="R40" s="51">
        <v>9840</v>
      </c>
      <c r="T40" s="70"/>
    </row>
    <row r="41" spans="1:20" x14ac:dyDescent="0.2">
      <c r="A41" s="3" t="s">
        <v>202</v>
      </c>
      <c r="B41" s="51" t="s">
        <v>5</v>
      </c>
      <c r="C41" s="51" t="s">
        <v>5</v>
      </c>
      <c r="D41" s="51">
        <v>171268</v>
      </c>
      <c r="E41" s="51">
        <v>134848</v>
      </c>
      <c r="F41" s="51" t="s">
        <v>5</v>
      </c>
      <c r="G41" s="51" t="s">
        <v>5</v>
      </c>
      <c r="H41" s="51">
        <v>15377.82</v>
      </c>
      <c r="I41" s="51">
        <v>11073</v>
      </c>
      <c r="J41" s="51">
        <v>43664</v>
      </c>
      <c r="K41" s="51">
        <v>17050</v>
      </c>
      <c r="L41" s="51">
        <v>158</v>
      </c>
      <c r="M41" s="51">
        <v>92</v>
      </c>
      <c r="N41" s="51">
        <v>1930</v>
      </c>
      <c r="O41" s="51">
        <v>846</v>
      </c>
      <c r="P41" s="51">
        <v>45680</v>
      </c>
      <c r="Q41" s="51"/>
      <c r="R41" s="51">
        <v>209589</v>
      </c>
      <c r="T41" s="70"/>
    </row>
    <row r="42" spans="1:20" x14ac:dyDescent="0.2">
      <c r="A42" s="3" t="s">
        <v>234</v>
      </c>
      <c r="B42" s="51">
        <v>10650</v>
      </c>
      <c r="C42" s="51">
        <v>2093</v>
      </c>
      <c r="D42" s="51">
        <v>200989</v>
      </c>
      <c r="E42" s="51">
        <v>58226</v>
      </c>
      <c r="F42" s="51" t="s">
        <v>5</v>
      </c>
      <c r="G42" s="51" t="s">
        <v>5</v>
      </c>
      <c r="H42" s="51">
        <v>4406.6750000000002</v>
      </c>
      <c r="I42" s="51">
        <v>3385</v>
      </c>
      <c r="J42" s="51">
        <v>49419</v>
      </c>
      <c r="K42" s="51">
        <v>19174</v>
      </c>
      <c r="L42" s="51" t="s">
        <v>5</v>
      </c>
      <c r="M42" s="51" t="s">
        <v>5</v>
      </c>
      <c r="N42" s="51" t="s">
        <v>5</v>
      </c>
      <c r="O42" s="51" t="s">
        <v>5</v>
      </c>
      <c r="P42" s="51">
        <v>2298</v>
      </c>
      <c r="Q42" s="51"/>
      <c r="R42" s="51">
        <v>85176</v>
      </c>
      <c r="T42" s="70"/>
    </row>
    <row r="43" spans="1:20" x14ac:dyDescent="0.2">
      <c r="A43" s="3" t="s">
        <v>228</v>
      </c>
      <c r="B43" s="51">
        <v>4645</v>
      </c>
      <c r="C43" s="51">
        <v>1140</v>
      </c>
      <c r="D43" s="51">
        <v>53521</v>
      </c>
      <c r="E43" s="51">
        <v>23620</v>
      </c>
      <c r="F43" s="51">
        <v>1130</v>
      </c>
      <c r="G43" s="51">
        <v>1166</v>
      </c>
      <c r="H43" s="51">
        <v>6171.107</v>
      </c>
      <c r="I43" s="51">
        <v>6333</v>
      </c>
      <c r="J43" s="51">
        <v>4122</v>
      </c>
      <c r="K43" s="51">
        <v>1657</v>
      </c>
      <c r="L43" s="51">
        <v>1764</v>
      </c>
      <c r="M43" s="51">
        <v>842</v>
      </c>
      <c r="N43" s="51">
        <v>675</v>
      </c>
      <c r="O43" s="51">
        <v>273</v>
      </c>
      <c r="P43" s="51">
        <v>22118</v>
      </c>
      <c r="Q43" s="51"/>
      <c r="R43" s="51">
        <v>57149</v>
      </c>
      <c r="T43" s="70"/>
    </row>
    <row r="44" spans="1:20" s="3" customFormat="1" ht="12.75" customHeight="1" x14ac:dyDescent="0.2">
      <c r="A44" s="27" t="s">
        <v>41</v>
      </c>
      <c r="B44" s="53">
        <v>12284473</v>
      </c>
      <c r="C44" s="53">
        <v>1619691</v>
      </c>
      <c r="D44" s="53">
        <v>2010542</v>
      </c>
      <c r="E44" s="53">
        <v>801862</v>
      </c>
      <c r="F44" s="53">
        <v>782802</v>
      </c>
      <c r="G44" s="53">
        <v>622219</v>
      </c>
      <c r="H44" s="53">
        <v>399109.93300000002</v>
      </c>
      <c r="I44" s="53">
        <v>413638</v>
      </c>
      <c r="J44" s="53">
        <v>546698</v>
      </c>
      <c r="K44" s="53">
        <v>227121</v>
      </c>
      <c r="L44" s="53">
        <v>95594</v>
      </c>
      <c r="M44" s="53">
        <v>134213</v>
      </c>
      <c r="N44" s="53">
        <v>253663</v>
      </c>
      <c r="O44" s="53">
        <v>107133</v>
      </c>
      <c r="P44" s="54">
        <v>603011</v>
      </c>
      <c r="Q44" s="80" t="s">
        <v>360</v>
      </c>
      <c r="R44" s="54">
        <v>4528888</v>
      </c>
      <c r="S44" s="80" t="s">
        <v>360</v>
      </c>
      <c r="T44" s="70"/>
    </row>
    <row r="45" spans="1:20" x14ac:dyDescent="0.2">
      <c r="R45" s="55"/>
    </row>
    <row r="46" spans="1:20" x14ac:dyDescent="0.2">
      <c r="A46" s="5" t="s">
        <v>54</v>
      </c>
    </row>
    <row r="47" spans="1:20" x14ac:dyDescent="0.2">
      <c r="A47" s="31" t="s">
        <v>229</v>
      </c>
      <c r="R47" s="82"/>
    </row>
    <row r="48" spans="1:20" x14ac:dyDescent="0.2">
      <c r="A48" s="6"/>
    </row>
    <row r="49" spans="1:1" x14ac:dyDescent="0.2">
      <c r="A49" s="2" t="s">
        <v>53</v>
      </c>
    </row>
    <row r="50" spans="1:1" x14ac:dyDescent="0.2">
      <c r="A50" s="3" t="s">
        <v>62</v>
      </c>
    </row>
    <row r="51" spans="1:1" x14ac:dyDescent="0.2">
      <c r="A51" s="3" t="s">
        <v>75</v>
      </c>
    </row>
    <row r="52" spans="1:1" x14ac:dyDescent="0.2">
      <c r="A52" s="3" t="s">
        <v>63</v>
      </c>
    </row>
    <row r="53" spans="1:1" x14ac:dyDescent="0.2">
      <c r="A53" s="3" t="s">
        <v>224</v>
      </c>
    </row>
    <row r="54" spans="1:1" x14ac:dyDescent="0.2">
      <c r="A54" s="3" t="s">
        <v>210</v>
      </c>
    </row>
    <row r="55" spans="1:1" x14ac:dyDescent="0.2">
      <c r="A55" s="3" t="s">
        <v>211</v>
      </c>
    </row>
    <row r="56" spans="1:1" x14ac:dyDescent="0.2">
      <c r="A56" s="3" t="s">
        <v>225</v>
      </c>
    </row>
    <row r="57" spans="1:1" x14ac:dyDescent="0.2">
      <c r="A57" s="3" t="s">
        <v>213</v>
      </c>
    </row>
    <row r="58" spans="1:1" x14ac:dyDescent="0.2">
      <c r="A58" s="3"/>
    </row>
    <row r="59" spans="1:1" x14ac:dyDescent="0.2">
      <c r="A59" s="7" t="s">
        <v>226</v>
      </c>
    </row>
    <row r="60" spans="1:1" x14ac:dyDescent="0.2">
      <c r="A60" s="6" t="s">
        <v>220</v>
      </c>
    </row>
    <row r="61" spans="1:1" x14ac:dyDescent="0.2">
      <c r="A61" s="4" t="s">
        <v>221</v>
      </c>
    </row>
    <row r="62" spans="1:1" x14ac:dyDescent="0.2">
      <c r="A62" s="3" t="s">
        <v>222</v>
      </c>
    </row>
  </sheetData>
  <mergeCells count="8">
    <mergeCell ref="L3:M3"/>
    <mergeCell ref="N3:O3"/>
    <mergeCell ref="A3:A5"/>
    <mergeCell ref="B3:C3"/>
    <mergeCell ref="D3:E3"/>
    <mergeCell ref="F3:G3"/>
    <mergeCell ref="H3:I3"/>
    <mergeCell ref="J3:K3"/>
  </mergeCells>
  <pageMargins left="0.75" right="0.75" top="1" bottom="1" header="0.5" footer="0.5"/>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2"/>
  <sheetViews>
    <sheetView zoomScaleNormal="100" workbookViewId="0"/>
  </sheetViews>
  <sheetFormatPr defaultRowHeight="11.25" x14ac:dyDescent="0.2"/>
  <cols>
    <col min="1" max="1" width="17.85546875" style="3" customWidth="1"/>
    <col min="2" max="17" width="9.7109375" style="3" customWidth="1"/>
    <col min="18" max="16384" width="9.140625" style="3"/>
  </cols>
  <sheetData>
    <row r="1" spans="1:18" s="22" customFormat="1" ht="17.25" x14ac:dyDescent="0.25">
      <c r="A1" s="1" t="s">
        <v>242</v>
      </c>
    </row>
    <row r="2" spans="1:18" ht="11.25" customHeight="1" x14ac:dyDescent="0.2">
      <c r="A2" s="13"/>
    </row>
    <row r="3" spans="1:18" ht="31.5" x14ac:dyDescent="0.2">
      <c r="A3" s="107" t="s">
        <v>47</v>
      </c>
      <c r="B3" s="105" t="s">
        <v>48</v>
      </c>
      <c r="C3" s="105"/>
      <c r="D3" s="106" t="s">
        <v>72</v>
      </c>
      <c r="E3" s="106"/>
      <c r="F3" s="105" t="s">
        <v>49</v>
      </c>
      <c r="G3" s="105"/>
      <c r="H3" s="105" t="s">
        <v>227</v>
      </c>
      <c r="I3" s="105"/>
      <c r="J3" s="105" t="s">
        <v>0</v>
      </c>
      <c r="K3" s="105"/>
      <c r="L3" s="102" t="s">
        <v>1</v>
      </c>
      <c r="M3" s="102"/>
      <c r="N3" s="102" t="s">
        <v>205</v>
      </c>
      <c r="O3" s="102"/>
      <c r="P3" s="32" t="s">
        <v>206</v>
      </c>
      <c r="Q3" s="32" t="s">
        <v>207</v>
      </c>
    </row>
    <row r="4" spans="1:18" s="10" customFormat="1" ht="12.75" customHeight="1" x14ac:dyDescent="0.2">
      <c r="A4" s="107"/>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8" ht="12.75" customHeight="1" x14ac:dyDescent="0.2">
      <c r="A5" s="108"/>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8" ht="12.75" customHeight="1" x14ac:dyDescent="0.2">
      <c r="A6" s="3" t="s">
        <v>4</v>
      </c>
      <c r="B6" s="51" t="s">
        <v>5</v>
      </c>
      <c r="C6" s="51" t="s">
        <v>5</v>
      </c>
      <c r="D6" s="51">
        <v>2702</v>
      </c>
      <c r="E6" s="51">
        <v>1384</v>
      </c>
      <c r="F6" s="51" t="s">
        <v>5</v>
      </c>
      <c r="G6" s="51" t="s">
        <v>5</v>
      </c>
      <c r="H6" s="51">
        <v>6.5449999999999999</v>
      </c>
      <c r="I6" s="51">
        <v>32</v>
      </c>
      <c r="J6" s="51" t="s">
        <v>5</v>
      </c>
      <c r="K6" s="51" t="s">
        <v>5</v>
      </c>
      <c r="L6" s="51">
        <v>71</v>
      </c>
      <c r="M6" s="51">
        <v>52</v>
      </c>
      <c r="N6" s="51" t="s">
        <v>5</v>
      </c>
      <c r="O6" s="51" t="s">
        <v>5</v>
      </c>
      <c r="P6" s="51">
        <v>751</v>
      </c>
      <c r="Q6" s="51">
        <v>2220</v>
      </c>
      <c r="R6" s="52"/>
    </row>
    <row r="7" spans="1:18" ht="12.75" customHeight="1" x14ac:dyDescent="0.2">
      <c r="A7" s="3" t="s">
        <v>6</v>
      </c>
      <c r="B7" s="51">
        <v>3</v>
      </c>
      <c r="C7" s="51">
        <v>6</v>
      </c>
      <c r="D7" s="51">
        <v>231700</v>
      </c>
      <c r="E7" s="51">
        <v>178028</v>
      </c>
      <c r="F7" s="51">
        <v>95992</v>
      </c>
      <c r="G7" s="51">
        <v>85845</v>
      </c>
      <c r="H7" s="51">
        <v>117579.41800000001</v>
      </c>
      <c r="I7" s="51">
        <v>151904</v>
      </c>
      <c r="J7" s="51">
        <v>17725</v>
      </c>
      <c r="K7" s="51">
        <v>8447</v>
      </c>
      <c r="L7" s="51">
        <v>48322</v>
      </c>
      <c r="M7" s="51">
        <v>54114</v>
      </c>
      <c r="N7" s="51">
        <v>23520</v>
      </c>
      <c r="O7" s="51">
        <v>10302</v>
      </c>
      <c r="P7" s="51">
        <v>280553</v>
      </c>
      <c r="Q7" s="51">
        <v>769200</v>
      </c>
      <c r="R7" s="52"/>
    </row>
    <row r="8" spans="1:18" ht="12.75" customHeight="1" x14ac:dyDescent="0.2">
      <c r="A8" s="3" t="s">
        <v>7</v>
      </c>
      <c r="B8" s="51" t="s">
        <v>5</v>
      </c>
      <c r="C8" s="51" t="s">
        <v>5</v>
      </c>
      <c r="D8" s="51">
        <v>165</v>
      </c>
      <c r="E8" s="51">
        <v>99</v>
      </c>
      <c r="F8" s="51">
        <v>3923</v>
      </c>
      <c r="G8" s="51">
        <v>3573</v>
      </c>
      <c r="H8" s="51" t="s">
        <v>5</v>
      </c>
      <c r="I8" s="51" t="s">
        <v>5</v>
      </c>
      <c r="J8" s="51">
        <v>96</v>
      </c>
      <c r="K8" s="51">
        <v>37</v>
      </c>
      <c r="L8" s="51" t="s">
        <v>5</v>
      </c>
      <c r="M8" s="51" t="s">
        <v>5</v>
      </c>
      <c r="N8" s="51" t="s">
        <v>5</v>
      </c>
      <c r="O8" s="51" t="s">
        <v>5</v>
      </c>
      <c r="P8" s="51">
        <v>227</v>
      </c>
      <c r="Q8" s="51">
        <v>3937</v>
      </c>
      <c r="R8" s="52"/>
    </row>
    <row r="9" spans="1:18" ht="12.75" customHeight="1" x14ac:dyDescent="0.2">
      <c r="A9" s="3" t="s">
        <v>201</v>
      </c>
      <c r="B9" s="51" t="s">
        <v>5</v>
      </c>
      <c r="C9" s="51" t="s">
        <v>5</v>
      </c>
      <c r="D9" s="51">
        <v>1198</v>
      </c>
      <c r="E9" s="51">
        <v>920</v>
      </c>
      <c r="F9" s="51" t="s">
        <v>5</v>
      </c>
      <c r="G9" s="51" t="s">
        <v>5</v>
      </c>
      <c r="H9" s="51">
        <v>6000.9520000000002</v>
      </c>
      <c r="I9" s="51">
        <v>5949</v>
      </c>
      <c r="J9" s="51" t="s">
        <v>5</v>
      </c>
      <c r="K9" s="51" t="s">
        <v>5</v>
      </c>
      <c r="L9" s="51" t="s">
        <v>5</v>
      </c>
      <c r="M9" s="51">
        <v>44</v>
      </c>
      <c r="N9" s="51" t="s">
        <v>5</v>
      </c>
      <c r="O9" s="51" t="s">
        <v>5</v>
      </c>
      <c r="P9" s="51">
        <v>4958</v>
      </c>
      <c r="Q9" s="51">
        <v>11871</v>
      </c>
      <c r="R9" s="52"/>
    </row>
    <row r="10" spans="1:18" ht="12.75" customHeight="1" x14ac:dyDescent="0.2">
      <c r="A10" s="3" t="s">
        <v>9</v>
      </c>
      <c r="B10" s="51">
        <v>15</v>
      </c>
      <c r="C10" s="51">
        <v>28</v>
      </c>
      <c r="D10" s="51">
        <v>258</v>
      </c>
      <c r="E10" s="51">
        <v>150</v>
      </c>
      <c r="F10" s="51" t="s">
        <v>5</v>
      </c>
      <c r="G10" s="51" t="s">
        <v>5</v>
      </c>
      <c r="H10" s="51" t="s">
        <v>5</v>
      </c>
      <c r="I10" s="51">
        <v>10</v>
      </c>
      <c r="J10" s="51">
        <v>2843</v>
      </c>
      <c r="K10" s="51">
        <v>1363</v>
      </c>
      <c r="L10" s="51" t="s">
        <v>5</v>
      </c>
      <c r="M10" s="51" t="s">
        <v>5</v>
      </c>
      <c r="N10" s="51">
        <v>57</v>
      </c>
      <c r="O10" s="51">
        <v>48</v>
      </c>
      <c r="P10" s="51">
        <v>299</v>
      </c>
      <c r="Q10" s="51">
        <v>1899</v>
      </c>
      <c r="R10" s="52"/>
    </row>
    <row r="11" spans="1:18" ht="12.75" customHeight="1" x14ac:dyDescent="0.2">
      <c r="A11" s="3" t="s">
        <v>61</v>
      </c>
      <c r="B11" s="51">
        <v>5379705</v>
      </c>
      <c r="C11" s="51">
        <v>653512</v>
      </c>
      <c r="D11" s="51">
        <v>409397</v>
      </c>
      <c r="E11" s="51">
        <v>129066</v>
      </c>
      <c r="F11" s="51">
        <v>150621</v>
      </c>
      <c r="G11" s="51">
        <v>116430</v>
      </c>
      <c r="H11" s="51">
        <v>52934.197</v>
      </c>
      <c r="I11" s="51">
        <v>39112</v>
      </c>
      <c r="J11" s="51">
        <v>87572</v>
      </c>
      <c r="K11" s="51">
        <v>34329</v>
      </c>
      <c r="L11" s="51">
        <v>10</v>
      </c>
      <c r="M11" s="51">
        <v>12</v>
      </c>
      <c r="N11" s="51">
        <v>559</v>
      </c>
      <c r="O11" s="51">
        <v>420</v>
      </c>
      <c r="P11" s="51">
        <v>21574</v>
      </c>
      <c r="Q11" s="51">
        <v>994454</v>
      </c>
      <c r="R11" s="52"/>
    </row>
    <row r="12" spans="1:18" ht="12.75" customHeight="1" x14ac:dyDescent="0.2">
      <c r="A12" s="3" t="s">
        <v>11</v>
      </c>
      <c r="B12" s="51">
        <v>23</v>
      </c>
      <c r="C12" s="51">
        <v>9</v>
      </c>
      <c r="D12" s="51">
        <v>4698</v>
      </c>
      <c r="E12" s="51">
        <v>2582</v>
      </c>
      <c r="F12" s="51" t="s">
        <v>5</v>
      </c>
      <c r="G12" s="51" t="s">
        <v>5</v>
      </c>
      <c r="H12" s="51">
        <v>57.673000000000002</v>
      </c>
      <c r="I12" s="51">
        <v>276</v>
      </c>
      <c r="J12" s="51">
        <v>18</v>
      </c>
      <c r="K12" s="51">
        <v>2</v>
      </c>
      <c r="L12" s="51">
        <v>1235</v>
      </c>
      <c r="M12" s="51">
        <v>829</v>
      </c>
      <c r="N12" s="51">
        <v>278</v>
      </c>
      <c r="O12" s="51">
        <v>335</v>
      </c>
      <c r="P12" s="51">
        <v>3756</v>
      </c>
      <c r="Q12" s="51">
        <v>7788</v>
      </c>
      <c r="R12" s="52"/>
    </row>
    <row r="13" spans="1:18" ht="12.75" customHeight="1" x14ac:dyDescent="0.2">
      <c r="A13" s="3" t="s">
        <v>12</v>
      </c>
      <c r="B13" s="51" t="s">
        <v>5</v>
      </c>
      <c r="C13" s="51" t="s">
        <v>5</v>
      </c>
      <c r="D13" s="51">
        <v>75</v>
      </c>
      <c r="E13" s="51">
        <v>46</v>
      </c>
      <c r="F13" s="51" t="s">
        <v>5</v>
      </c>
      <c r="G13" s="51" t="s">
        <v>5</v>
      </c>
      <c r="H13" s="51">
        <v>665.09</v>
      </c>
      <c r="I13" s="51">
        <v>542</v>
      </c>
      <c r="J13" s="51" t="s">
        <v>5</v>
      </c>
      <c r="K13" s="51" t="s">
        <v>5</v>
      </c>
      <c r="L13" s="51" t="s">
        <v>5</v>
      </c>
      <c r="M13" s="51" t="s">
        <v>5</v>
      </c>
      <c r="N13" s="51" t="s">
        <v>5</v>
      </c>
      <c r="O13" s="51" t="s">
        <v>5</v>
      </c>
      <c r="P13" s="51">
        <v>70</v>
      </c>
      <c r="Q13" s="51">
        <v>658</v>
      </c>
      <c r="R13" s="52"/>
    </row>
    <row r="14" spans="1:18" ht="12.75" customHeight="1" x14ac:dyDescent="0.2">
      <c r="A14" s="3" t="s">
        <v>13</v>
      </c>
      <c r="B14" s="51">
        <v>81</v>
      </c>
      <c r="C14" s="51">
        <v>29</v>
      </c>
      <c r="D14" s="51">
        <v>1391</v>
      </c>
      <c r="E14" s="51">
        <v>656</v>
      </c>
      <c r="F14" s="51" t="s">
        <v>5</v>
      </c>
      <c r="G14" s="51" t="s">
        <v>5</v>
      </c>
      <c r="H14" s="51">
        <v>8894.625</v>
      </c>
      <c r="I14" s="51">
        <v>9721</v>
      </c>
      <c r="J14" s="51">
        <v>812</v>
      </c>
      <c r="K14" s="51">
        <v>151</v>
      </c>
      <c r="L14" s="51">
        <v>238</v>
      </c>
      <c r="M14" s="51">
        <v>94</v>
      </c>
      <c r="N14" s="51">
        <v>572</v>
      </c>
      <c r="O14" s="51">
        <v>473</v>
      </c>
      <c r="P14" s="51">
        <v>5550</v>
      </c>
      <c r="Q14" s="51">
        <v>16674</v>
      </c>
      <c r="R14" s="52"/>
    </row>
    <row r="15" spans="1:18" ht="12.75" customHeight="1" x14ac:dyDescent="0.2">
      <c r="A15" s="3" t="s">
        <v>14</v>
      </c>
      <c r="B15" s="51">
        <v>31</v>
      </c>
      <c r="C15" s="51">
        <v>17</v>
      </c>
      <c r="D15" s="51">
        <v>6494</v>
      </c>
      <c r="E15" s="51">
        <v>3577</v>
      </c>
      <c r="F15" s="51" t="s">
        <v>5</v>
      </c>
      <c r="G15" s="51" t="s">
        <v>5</v>
      </c>
      <c r="H15" s="51">
        <v>93.811999999999998</v>
      </c>
      <c r="I15" s="51">
        <v>354</v>
      </c>
      <c r="J15" s="51" t="s">
        <v>5</v>
      </c>
      <c r="K15" s="51" t="s">
        <v>5</v>
      </c>
      <c r="L15" s="51">
        <v>1</v>
      </c>
      <c r="M15" s="51">
        <v>2</v>
      </c>
      <c r="N15" s="51">
        <v>21</v>
      </c>
      <c r="O15" s="51">
        <v>11</v>
      </c>
      <c r="P15" s="51">
        <v>2547</v>
      </c>
      <c r="Q15" s="51">
        <v>6507</v>
      </c>
      <c r="R15" s="52"/>
    </row>
    <row r="16" spans="1:18" ht="12.75" customHeight="1" x14ac:dyDescent="0.2">
      <c r="A16" s="3" t="s">
        <v>16</v>
      </c>
      <c r="B16" s="51" t="s">
        <v>5</v>
      </c>
      <c r="C16" s="51" t="s">
        <v>5</v>
      </c>
      <c r="D16" s="51" t="s">
        <v>5</v>
      </c>
      <c r="E16" s="51" t="s">
        <v>5</v>
      </c>
      <c r="F16" s="51" t="s">
        <v>5</v>
      </c>
      <c r="G16" s="51" t="s">
        <v>5</v>
      </c>
      <c r="H16" s="51" t="s">
        <v>5</v>
      </c>
      <c r="I16" s="51" t="s">
        <v>5</v>
      </c>
      <c r="J16" s="51" t="s">
        <v>5</v>
      </c>
      <c r="K16" s="51" t="s">
        <v>5</v>
      </c>
      <c r="L16" s="51" t="s">
        <v>5</v>
      </c>
      <c r="M16" s="51" t="s">
        <v>5</v>
      </c>
      <c r="N16" s="51" t="s">
        <v>5</v>
      </c>
      <c r="O16" s="51" t="s">
        <v>5</v>
      </c>
      <c r="P16" s="51" t="s">
        <v>5</v>
      </c>
      <c r="Q16" s="51" t="s">
        <v>5</v>
      </c>
      <c r="R16" s="52"/>
    </row>
    <row r="17" spans="1:18" ht="12.75" customHeight="1" x14ac:dyDescent="0.2">
      <c r="A17" s="18" t="s">
        <v>59</v>
      </c>
      <c r="B17" s="51">
        <v>117</v>
      </c>
      <c r="C17" s="51">
        <v>58</v>
      </c>
      <c r="D17" s="51">
        <v>7063</v>
      </c>
      <c r="E17" s="51">
        <v>2840</v>
      </c>
      <c r="F17" s="51" t="s">
        <v>5</v>
      </c>
      <c r="G17" s="51" t="s">
        <v>5</v>
      </c>
      <c r="H17" s="51">
        <v>27617.379000000001</v>
      </c>
      <c r="I17" s="51">
        <v>19672</v>
      </c>
      <c r="J17" s="51">
        <v>1142</v>
      </c>
      <c r="K17" s="51">
        <v>503</v>
      </c>
      <c r="L17" s="51" t="s">
        <v>5</v>
      </c>
      <c r="M17" s="51" t="s">
        <v>5</v>
      </c>
      <c r="N17" s="51">
        <v>25</v>
      </c>
      <c r="O17" s="51">
        <v>7</v>
      </c>
      <c r="P17" s="51">
        <v>739</v>
      </c>
      <c r="Q17" s="51">
        <v>23820</v>
      </c>
      <c r="R17" s="52"/>
    </row>
    <row r="18" spans="1:18" ht="12.75" customHeight="1" x14ac:dyDescent="0.2">
      <c r="A18" s="3" t="s">
        <v>17</v>
      </c>
      <c r="B18" s="51">
        <v>1024522</v>
      </c>
      <c r="C18" s="51">
        <v>121942</v>
      </c>
      <c r="D18" s="51">
        <v>28850</v>
      </c>
      <c r="E18" s="51">
        <v>5337</v>
      </c>
      <c r="F18" s="51" t="s">
        <v>5</v>
      </c>
      <c r="G18" s="51" t="s">
        <v>5</v>
      </c>
      <c r="H18" s="51">
        <v>7423.5230000000001</v>
      </c>
      <c r="I18" s="51">
        <v>4696</v>
      </c>
      <c r="J18" s="51">
        <v>11250</v>
      </c>
      <c r="K18" s="51">
        <v>2998</v>
      </c>
      <c r="L18" s="51" t="s">
        <v>5</v>
      </c>
      <c r="M18" s="51" t="s">
        <v>5</v>
      </c>
      <c r="N18" s="51">
        <v>39</v>
      </c>
      <c r="O18" s="51">
        <v>32</v>
      </c>
      <c r="P18" s="51">
        <v>10198</v>
      </c>
      <c r="Q18" s="51">
        <v>145203</v>
      </c>
      <c r="R18" s="52"/>
    </row>
    <row r="19" spans="1:18" ht="12.75" customHeight="1" x14ac:dyDescent="0.2">
      <c r="A19" s="3" t="s">
        <v>18</v>
      </c>
      <c r="B19" s="51">
        <v>6041</v>
      </c>
      <c r="C19" s="51">
        <v>643</v>
      </c>
      <c r="D19" s="51">
        <v>78236</v>
      </c>
      <c r="E19" s="51">
        <v>22389</v>
      </c>
      <c r="F19" s="51">
        <v>142187</v>
      </c>
      <c r="G19" s="51">
        <v>113592</v>
      </c>
      <c r="H19" s="51">
        <v>9236.0349999999999</v>
      </c>
      <c r="I19" s="51">
        <v>6200</v>
      </c>
      <c r="J19" s="51">
        <v>42569</v>
      </c>
      <c r="K19" s="51">
        <v>17313</v>
      </c>
      <c r="L19" s="51" t="s">
        <v>5</v>
      </c>
      <c r="M19" s="51" t="s">
        <v>5</v>
      </c>
      <c r="N19" s="51">
        <v>1496</v>
      </c>
      <c r="O19" s="51">
        <v>552</v>
      </c>
      <c r="P19" s="51">
        <v>12123</v>
      </c>
      <c r="Q19" s="51">
        <v>172811</v>
      </c>
      <c r="R19" s="52"/>
    </row>
    <row r="20" spans="1:18" ht="12.75" customHeight="1" x14ac:dyDescent="0.2">
      <c r="A20" s="3" t="s">
        <v>42</v>
      </c>
      <c r="B20" s="51" t="s">
        <v>5</v>
      </c>
      <c r="C20" s="51" t="s">
        <v>5</v>
      </c>
      <c r="D20" s="51" t="s">
        <v>5</v>
      </c>
      <c r="E20" s="51" t="s">
        <v>5</v>
      </c>
      <c r="F20" s="51" t="s">
        <v>5</v>
      </c>
      <c r="G20" s="51" t="s">
        <v>5</v>
      </c>
      <c r="H20" s="51" t="s">
        <v>5</v>
      </c>
      <c r="I20" s="51" t="s">
        <v>5</v>
      </c>
      <c r="J20" s="51" t="s">
        <v>5</v>
      </c>
      <c r="K20" s="51" t="s">
        <v>5</v>
      </c>
      <c r="L20" s="51" t="s">
        <v>5</v>
      </c>
      <c r="M20" s="51" t="s">
        <v>5</v>
      </c>
      <c r="N20" s="51" t="s">
        <v>5</v>
      </c>
      <c r="O20" s="51" t="s">
        <v>5</v>
      </c>
      <c r="P20" s="51" t="s">
        <v>5</v>
      </c>
      <c r="Q20" s="51" t="s">
        <v>5</v>
      </c>
      <c r="R20" s="52"/>
    </row>
    <row r="21" spans="1:18" ht="12.75" customHeight="1" x14ac:dyDescent="0.2">
      <c r="A21" s="3" t="s">
        <v>43</v>
      </c>
      <c r="B21" s="51" t="s">
        <v>5</v>
      </c>
      <c r="C21" s="51" t="s">
        <v>5</v>
      </c>
      <c r="D21" s="51">
        <v>618</v>
      </c>
      <c r="E21" s="51">
        <v>536</v>
      </c>
      <c r="F21" s="51" t="s">
        <v>5</v>
      </c>
      <c r="G21" s="51" t="s">
        <v>5</v>
      </c>
      <c r="H21" s="51">
        <v>201.50800000000001</v>
      </c>
      <c r="I21" s="51">
        <v>212</v>
      </c>
      <c r="J21" s="51" t="s">
        <v>5</v>
      </c>
      <c r="K21" s="51" t="s">
        <v>5</v>
      </c>
      <c r="L21" s="51" t="s">
        <v>5</v>
      </c>
      <c r="M21" s="51" t="s">
        <v>5</v>
      </c>
      <c r="N21" s="51" t="s">
        <v>5</v>
      </c>
      <c r="O21" s="51" t="s">
        <v>5</v>
      </c>
      <c r="P21" s="51">
        <v>67</v>
      </c>
      <c r="Q21" s="51">
        <v>814</v>
      </c>
      <c r="R21" s="52"/>
    </row>
    <row r="22" spans="1:18" ht="12.75" customHeight="1" x14ac:dyDescent="0.2">
      <c r="A22" s="3" t="s">
        <v>19</v>
      </c>
      <c r="B22" s="51">
        <v>714014</v>
      </c>
      <c r="C22" s="51">
        <v>86264</v>
      </c>
      <c r="D22" s="51">
        <v>124652</v>
      </c>
      <c r="E22" s="51">
        <v>30945</v>
      </c>
      <c r="F22" s="51">
        <v>246021</v>
      </c>
      <c r="G22" s="51">
        <v>117381</v>
      </c>
      <c r="H22" s="51">
        <v>1.349</v>
      </c>
      <c r="I22" s="51">
        <v>2</v>
      </c>
      <c r="J22" s="51">
        <v>191094</v>
      </c>
      <c r="K22" s="51">
        <v>91459</v>
      </c>
      <c r="L22" s="51">
        <v>13400</v>
      </c>
      <c r="M22" s="51">
        <v>53152</v>
      </c>
      <c r="N22" s="51">
        <v>64659</v>
      </c>
      <c r="O22" s="51">
        <v>40789</v>
      </c>
      <c r="P22" s="51">
        <v>67021</v>
      </c>
      <c r="Q22" s="51">
        <v>487014</v>
      </c>
      <c r="R22" s="52"/>
    </row>
    <row r="23" spans="1:18" ht="12.75" customHeight="1" x14ac:dyDescent="0.2">
      <c r="A23" s="3" t="s">
        <v>60</v>
      </c>
      <c r="B23" s="51">
        <v>2612093</v>
      </c>
      <c r="C23" s="51">
        <v>281377</v>
      </c>
      <c r="D23" s="51">
        <v>99518</v>
      </c>
      <c r="E23" s="51">
        <v>20785</v>
      </c>
      <c r="F23" s="51">
        <v>98509</v>
      </c>
      <c r="G23" s="51">
        <v>84375</v>
      </c>
      <c r="H23" s="51">
        <v>15903.245000000001</v>
      </c>
      <c r="I23" s="51">
        <v>10162</v>
      </c>
      <c r="J23" s="51">
        <v>6706</v>
      </c>
      <c r="K23" s="51">
        <v>2218</v>
      </c>
      <c r="L23" s="51" t="s">
        <v>5</v>
      </c>
      <c r="M23" s="51" t="s">
        <v>5</v>
      </c>
      <c r="N23" s="51">
        <v>54632</v>
      </c>
      <c r="O23" s="51">
        <v>14671</v>
      </c>
      <c r="P23" s="51">
        <v>1138</v>
      </c>
      <c r="Q23" s="51">
        <v>414725</v>
      </c>
      <c r="R23" s="52"/>
    </row>
    <row r="24" spans="1:18" ht="12.75" customHeight="1" x14ac:dyDescent="0.2">
      <c r="A24" s="3" t="s">
        <v>21</v>
      </c>
      <c r="B24" s="51">
        <v>2662</v>
      </c>
      <c r="C24" s="51">
        <v>404</v>
      </c>
      <c r="D24" s="51">
        <v>22188</v>
      </c>
      <c r="E24" s="51">
        <v>6494</v>
      </c>
      <c r="F24" s="51">
        <v>21849</v>
      </c>
      <c r="G24" s="51">
        <v>20781</v>
      </c>
      <c r="H24" s="51">
        <v>32182.528999999999</v>
      </c>
      <c r="I24" s="51">
        <v>26498</v>
      </c>
      <c r="J24" s="51">
        <v>12582</v>
      </c>
      <c r="K24" s="51">
        <v>5080</v>
      </c>
      <c r="L24" s="51" t="s">
        <v>5</v>
      </c>
      <c r="M24" s="51" t="s">
        <v>5</v>
      </c>
      <c r="N24" s="51">
        <v>13367</v>
      </c>
      <c r="O24" s="51">
        <v>3461</v>
      </c>
      <c r="P24" s="51">
        <v>1332</v>
      </c>
      <c r="Q24" s="51">
        <v>64051</v>
      </c>
      <c r="R24" s="52"/>
    </row>
    <row r="25" spans="1:18" ht="12.75" customHeight="1" x14ac:dyDescent="0.2">
      <c r="A25" s="3" t="s">
        <v>44</v>
      </c>
      <c r="B25" s="51">
        <v>5</v>
      </c>
      <c r="C25" s="51">
        <v>2</v>
      </c>
      <c r="D25" s="51">
        <v>14350</v>
      </c>
      <c r="E25" s="51">
        <v>10029</v>
      </c>
      <c r="F25" s="51" t="s">
        <v>5</v>
      </c>
      <c r="G25" s="51" t="s">
        <v>5</v>
      </c>
      <c r="H25" s="51" t="s">
        <v>5</v>
      </c>
      <c r="I25" s="51" t="s">
        <v>5</v>
      </c>
      <c r="J25" s="51" t="s">
        <v>5</v>
      </c>
      <c r="K25" s="51" t="s">
        <v>5</v>
      </c>
      <c r="L25" s="51" t="s">
        <v>5</v>
      </c>
      <c r="M25" s="51" t="s">
        <v>5</v>
      </c>
      <c r="N25" s="51" t="s">
        <v>5</v>
      </c>
      <c r="O25" s="51" t="s">
        <v>5</v>
      </c>
      <c r="P25" s="51">
        <v>1611</v>
      </c>
      <c r="Q25" s="51">
        <v>11642</v>
      </c>
      <c r="R25" s="52"/>
    </row>
    <row r="26" spans="1:18" ht="12.75" customHeight="1" x14ac:dyDescent="0.2">
      <c r="A26" s="3" t="s">
        <v>22</v>
      </c>
      <c r="B26" s="51">
        <v>548</v>
      </c>
      <c r="C26" s="51">
        <v>344</v>
      </c>
      <c r="D26" s="51">
        <v>21323</v>
      </c>
      <c r="E26" s="51">
        <v>11244</v>
      </c>
      <c r="F26" s="51" t="s">
        <v>5</v>
      </c>
      <c r="G26" s="51" t="s">
        <v>5</v>
      </c>
      <c r="H26" s="51">
        <v>1174.8900000000001</v>
      </c>
      <c r="I26" s="51">
        <v>1616</v>
      </c>
      <c r="J26" s="51">
        <v>430</v>
      </c>
      <c r="K26" s="51">
        <v>303</v>
      </c>
      <c r="L26" s="51">
        <v>77</v>
      </c>
      <c r="M26" s="51">
        <v>102</v>
      </c>
      <c r="N26" s="51">
        <v>1292</v>
      </c>
      <c r="O26" s="51">
        <v>1028</v>
      </c>
      <c r="P26" s="51">
        <v>2520</v>
      </c>
      <c r="Q26" s="51">
        <v>17157</v>
      </c>
      <c r="R26" s="52"/>
    </row>
    <row r="27" spans="1:18" ht="12.75" customHeight="1" x14ac:dyDescent="0.2">
      <c r="A27" s="3" t="s">
        <v>24</v>
      </c>
      <c r="B27" s="51" t="s">
        <v>5</v>
      </c>
      <c r="C27" s="51" t="s">
        <v>5</v>
      </c>
      <c r="D27" s="51">
        <v>1292</v>
      </c>
      <c r="E27" s="51">
        <v>363</v>
      </c>
      <c r="F27" s="51">
        <v>12270</v>
      </c>
      <c r="G27" s="51">
        <v>7951</v>
      </c>
      <c r="H27" s="51">
        <v>12</v>
      </c>
      <c r="I27" s="51">
        <v>39</v>
      </c>
      <c r="J27" s="51">
        <v>994</v>
      </c>
      <c r="K27" s="51">
        <v>228</v>
      </c>
      <c r="L27" s="51" t="s">
        <v>5</v>
      </c>
      <c r="M27" s="51" t="s">
        <v>5</v>
      </c>
      <c r="N27" s="51" t="s">
        <v>5</v>
      </c>
      <c r="O27" s="51" t="s">
        <v>5</v>
      </c>
      <c r="P27" s="51">
        <v>34</v>
      </c>
      <c r="Q27" s="51">
        <v>8614</v>
      </c>
      <c r="R27" s="52"/>
    </row>
    <row r="28" spans="1:18" ht="12.75" customHeight="1" x14ac:dyDescent="0.2">
      <c r="A28" s="3" t="s">
        <v>25</v>
      </c>
      <c r="B28" s="51" t="s">
        <v>5</v>
      </c>
      <c r="C28" s="51" t="s">
        <v>5</v>
      </c>
      <c r="D28" s="51">
        <v>268</v>
      </c>
      <c r="E28" s="51">
        <v>178</v>
      </c>
      <c r="F28" s="51" t="s">
        <v>5</v>
      </c>
      <c r="G28" s="51" t="s">
        <v>5</v>
      </c>
      <c r="H28" s="51">
        <v>75.846999999999994</v>
      </c>
      <c r="I28" s="51">
        <v>187</v>
      </c>
      <c r="J28" s="51">
        <v>22</v>
      </c>
      <c r="K28" s="51">
        <v>15</v>
      </c>
      <c r="L28" s="51">
        <v>20</v>
      </c>
      <c r="M28" s="51">
        <v>127</v>
      </c>
      <c r="N28" s="51">
        <v>221</v>
      </c>
      <c r="O28" s="51">
        <v>187</v>
      </c>
      <c r="P28" s="51">
        <v>1427</v>
      </c>
      <c r="Q28" s="51">
        <v>2122</v>
      </c>
      <c r="R28" s="52"/>
    </row>
    <row r="29" spans="1:18" ht="12.75" customHeight="1" x14ac:dyDescent="0.2">
      <c r="A29" s="3" t="s">
        <v>26</v>
      </c>
      <c r="B29" s="51">
        <v>336</v>
      </c>
      <c r="C29" s="51">
        <v>52</v>
      </c>
      <c r="D29" s="51">
        <v>19327</v>
      </c>
      <c r="E29" s="51">
        <v>11624</v>
      </c>
      <c r="F29" s="51">
        <v>7632</v>
      </c>
      <c r="G29" s="51">
        <v>6761</v>
      </c>
      <c r="H29" s="51">
        <v>34545.277000000002</v>
      </c>
      <c r="I29" s="51">
        <v>24536</v>
      </c>
      <c r="J29" s="51">
        <v>6460</v>
      </c>
      <c r="K29" s="51">
        <v>2886</v>
      </c>
      <c r="L29" s="51">
        <v>101</v>
      </c>
      <c r="M29" s="51">
        <v>1362</v>
      </c>
      <c r="N29" s="51">
        <v>50811</v>
      </c>
      <c r="O29" s="51">
        <v>16911</v>
      </c>
      <c r="P29" s="51">
        <v>5706</v>
      </c>
      <c r="Q29" s="51">
        <v>69838</v>
      </c>
      <c r="R29" s="52"/>
    </row>
    <row r="30" spans="1:18" ht="12.75" customHeight="1" x14ac:dyDescent="0.2">
      <c r="A30" s="3" t="s">
        <v>27</v>
      </c>
      <c r="B30" s="51">
        <v>319</v>
      </c>
      <c r="C30" s="51">
        <v>180</v>
      </c>
      <c r="D30" s="51">
        <v>22617</v>
      </c>
      <c r="E30" s="51">
        <v>9808</v>
      </c>
      <c r="F30" s="51" t="s">
        <v>5</v>
      </c>
      <c r="G30" s="51" t="s">
        <v>5</v>
      </c>
      <c r="H30" s="51">
        <v>95.343999999999994</v>
      </c>
      <c r="I30" s="51">
        <v>543</v>
      </c>
      <c r="J30" s="51">
        <v>3</v>
      </c>
      <c r="K30" s="51">
        <v>6</v>
      </c>
      <c r="L30" s="51">
        <v>666</v>
      </c>
      <c r="M30" s="51">
        <v>492</v>
      </c>
      <c r="N30" s="51">
        <v>560</v>
      </c>
      <c r="O30" s="51">
        <v>457</v>
      </c>
      <c r="P30" s="51">
        <v>3459</v>
      </c>
      <c r="Q30" s="51">
        <v>14945</v>
      </c>
      <c r="R30" s="52"/>
    </row>
    <row r="31" spans="1:18" ht="12.75" customHeight="1" x14ac:dyDescent="0.2">
      <c r="A31" s="3" t="s">
        <v>28</v>
      </c>
      <c r="B31" s="51" t="s">
        <v>5</v>
      </c>
      <c r="C31" s="51" t="s">
        <v>5</v>
      </c>
      <c r="D31" s="51">
        <v>57323</v>
      </c>
      <c r="E31" s="51">
        <v>13086</v>
      </c>
      <c r="F31" s="51" t="s">
        <v>5</v>
      </c>
      <c r="G31" s="51" t="s">
        <v>5</v>
      </c>
      <c r="H31" s="51">
        <v>764.10599999999999</v>
      </c>
      <c r="I31" s="51">
        <v>684</v>
      </c>
      <c r="J31" s="51">
        <v>12005</v>
      </c>
      <c r="K31" s="51">
        <v>3661</v>
      </c>
      <c r="L31" s="51" t="s">
        <v>5</v>
      </c>
      <c r="M31" s="51">
        <v>229</v>
      </c>
      <c r="N31" s="51" t="s">
        <v>5</v>
      </c>
      <c r="O31" s="51" t="s">
        <v>5</v>
      </c>
      <c r="P31" s="51">
        <v>1882</v>
      </c>
      <c r="Q31" s="51">
        <v>19543</v>
      </c>
      <c r="R31" s="52"/>
    </row>
    <row r="32" spans="1:18" ht="12.75" customHeight="1" x14ac:dyDescent="0.2">
      <c r="A32" s="3" t="s">
        <v>29</v>
      </c>
      <c r="B32" s="51">
        <v>109</v>
      </c>
      <c r="C32" s="51">
        <v>27</v>
      </c>
      <c r="D32" s="51">
        <v>14019</v>
      </c>
      <c r="E32" s="51">
        <v>3787</v>
      </c>
      <c r="F32" s="51" t="s">
        <v>5</v>
      </c>
      <c r="G32" s="51" t="s">
        <v>5</v>
      </c>
      <c r="H32" s="51">
        <v>6821.5140000000001</v>
      </c>
      <c r="I32" s="51">
        <v>4220</v>
      </c>
      <c r="J32" s="51">
        <v>1419</v>
      </c>
      <c r="K32" s="51">
        <v>461</v>
      </c>
      <c r="L32" s="51" t="s">
        <v>5</v>
      </c>
      <c r="M32" s="51" t="s">
        <v>5</v>
      </c>
      <c r="N32" s="51">
        <v>52</v>
      </c>
      <c r="O32" s="51">
        <v>53</v>
      </c>
      <c r="P32" s="51">
        <v>1690</v>
      </c>
      <c r="Q32" s="51">
        <v>10238</v>
      </c>
      <c r="R32" s="52"/>
    </row>
    <row r="33" spans="1:18" ht="12.75" customHeight="1" x14ac:dyDescent="0.2">
      <c r="A33" s="3" t="s">
        <v>45</v>
      </c>
      <c r="B33" s="51" t="s">
        <v>5</v>
      </c>
      <c r="C33" s="51" t="s">
        <v>5</v>
      </c>
      <c r="D33" s="51">
        <v>373</v>
      </c>
      <c r="E33" s="51">
        <v>334</v>
      </c>
      <c r="F33" s="51" t="s">
        <v>5</v>
      </c>
      <c r="G33" s="51" t="s">
        <v>5</v>
      </c>
      <c r="H33" s="51">
        <v>47.640999999999998</v>
      </c>
      <c r="I33" s="51">
        <v>189</v>
      </c>
      <c r="J33" s="51" t="s">
        <v>5</v>
      </c>
      <c r="K33" s="51" t="s">
        <v>5</v>
      </c>
      <c r="L33" s="51">
        <v>69</v>
      </c>
      <c r="M33" s="51">
        <v>57</v>
      </c>
      <c r="N33" s="51">
        <v>20</v>
      </c>
      <c r="O33" s="51">
        <v>14</v>
      </c>
      <c r="P33" s="51">
        <v>415</v>
      </c>
      <c r="Q33" s="51">
        <v>1009</v>
      </c>
      <c r="R33" s="52"/>
    </row>
    <row r="34" spans="1:18" ht="12.75" customHeight="1" x14ac:dyDescent="0.2">
      <c r="A34" s="3" t="s">
        <v>30</v>
      </c>
      <c r="B34" s="51" t="s">
        <v>5</v>
      </c>
      <c r="C34" s="51" t="s">
        <v>5</v>
      </c>
      <c r="D34" s="51">
        <v>29221</v>
      </c>
      <c r="E34" s="51">
        <v>7233</v>
      </c>
      <c r="F34" s="51" t="s">
        <v>5</v>
      </c>
      <c r="G34" s="51" t="s">
        <v>5</v>
      </c>
      <c r="H34" s="51">
        <v>7447.1930000000002</v>
      </c>
      <c r="I34" s="51">
        <v>7949</v>
      </c>
      <c r="J34" s="51">
        <v>391</v>
      </c>
      <c r="K34" s="51">
        <v>168</v>
      </c>
      <c r="L34" s="51">
        <v>1110</v>
      </c>
      <c r="M34" s="51">
        <v>730</v>
      </c>
      <c r="N34" s="51" t="s">
        <v>5</v>
      </c>
      <c r="O34" s="51" t="s">
        <v>5</v>
      </c>
      <c r="P34" s="51">
        <v>372</v>
      </c>
      <c r="Q34" s="51">
        <v>16452</v>
      </c>
      <c r="R34" s="52"/>
    </row>
    <row r="35" spans="1:18" ht="12.75" customHeight="1" x14ac:dyDescent="0.2">
      <c r="A35" s="3" t="s">
        <v>31</v>
      </c>
      <c r="B35" s="51" t="s">
        <v>5</v>
      </c>
      <c r="C35" s="51" t="s">
        <v>5</v>
      </c>
      <c r="D35" s="51">
        <v>14485</v>
      </c>
      <c r="E35" s="51">
        <v>7742</v>
      </c>
      <c r="F35" s="51">
        <v>193</v>
      </c>
      <c r="G35" s="51">
        <v>147</v>
      </c>
      <c r="H35" s="51">
        <v>147.64699999999999</v>
      </c>
      <c r="I35" s="51">
        <v>126</v>
      </c>
      <c r="J35" s="51" t="s">
        <v>5</v>
      </c>
      <c r="K35" s="51" t="s">
        <v>5</v>
      </c>
      <c r="L35" s="51" t="s">
        <v>5</v>
      </c>
      <c r="M35" s="51" t="s">
        <v>5</v>
      </c>
      <c r="N35" s="51">
        <v>109</v>
      </c>
      <c r="O35" s="51">
        <v>110</v>
      </c>
      <c r="P35" s="51">
        <v>55</v>
      </c>
      <c r="Q35" s="51">
        <v>8179</v>
      </c>
      <c r="R35" s="52"/>
    </row>
    <row r="36" spans="1:18" ht="12.75" customHeight="1" x14ac:dyDescent="0.2">
      <c r="A36" s="3" t="s">
        <v>32</v>
      </c>
      <c r="B36" s="51" t="s">
        <v>5</v>
      </c>
      <c r="C36" s="51" t="s">
        <v>5</v>
      </c>
      <c r="D36" s="51">
        <v>809</v>
      </c>
      <c r="E36" s="51">
        <v>386</v>
      </c>
      <c r="F36" s="51" t="s">
        <v>5</v>
      </c>
      <c r="G36" s="51" t="s">
        <v>5</v>
      </c>
      <c r="H36" s="51">
        <v>2712.03</v>
      </c>
      <c r="I36" s="51">
        <v>1265</v>
      </c>
      <c r="J36" s="51" t="s">
        <v>5</v>
      </c>
      <c r="K36" s="51" t="s">
        <v>5</v>
      </c>
      <c r="L36" s="51" t="s">
        <v>5</v>
      </c>
      <c r="M36" s="51" t="s">
        <v>5</v>
      </c>
      <c r="N36" s="51" t="s">
        <v>5</v>
      </c>
      <c r="O36" s="51" t="s">
        <v>5</v>
      </c>
      <c r="P36" s="51" t="s">
        <v>5</v>
      </c>
      <c r="Q36" s="51">
        <v>1650</v>
      </c>
      <c r="R36" s="52"/>
    </row>
    <row r="37" spans="1:18" ht="12.75" customHeight="1" x14ac:dyDescent="0.2">
      <c r="A37" s="3" t="s">
        <v>34</v>
      </c>
      <c r="B37" s="51">
        <v>77369</v>
      </c>
      <c r="C37" s="51">
        <v>10044</v>
      </c>
      <c r="D37" s="51">
        <v>84601</v>
      </c>
      <c r="E37" s="51">
        <v>24199</v>
      </c>
      <c r="F37" s="51">
        <v>40554</v>
      </c>
      <c r="G37" s="51">
        <v>32665</v>
      </c>
      <c r="H37" s="51">
        <v>11269.02</v>
      </c>
      <c r="I37" s="51">
        <v>9419</v>
      </c>
      <c r="J37" s="51">
        <v>14326</v>
      </c>
      <c r="K37" s="51">
        <v>5244</v>
      </c>
      <c r="L37" s="51">
        <v>165</v>
      </c>
      <c r="M37" s="51">
        <v>84</v>
      </c>
      <c r="N37" s="51">
        <v>5918</v>
      </c>
      <c r="O37" s="51">
        <v>1751</v>
      </c>
      <c r="P37" s="51">
        <v>535</v>
      </c>
      <c r="Q37" s="51">
        <v>83940</v>
      </c>
      <c r="R37" s="52"/>
    </row>
    <row r="38" spans="1:18" ht="12.75" customHeight="1" x14ac:dyDescent="0.2">
      <c r="A38" s="3" t="s">
        <v>35</v>
      </c>
      <c r="B38" s="51">
        <v>19722</v>
      </c>
      <c r="C38" s="51">
        <v>2015</v>
      </c>
      <c r="D38" s="51">
        <v>92076</v>
      </c>
      <c r="E38" s="51">
        <v>21530</v>
      </c>
      <c r="F38" s="51">
        <v>25931</v>
      </c>
      <c r="G38" s="51">
        <v>23029</v>
      </c>
      <c r="H38" s="51">
        <v>6485.585</v>
      </c>
      <c r="I38" s="51">
        <v>5797</v>
      </c>
      <c r="J38" s="51">
        <v>3203</v>
      </c>
      <c r="K38" s="51">
        <v>1458</v>
      </c>
      <c r="L38" s="51">
        <v>9</v>
      </c>
      <c r="M38" s="51">
        <v>21</v>
      </c>
      <c r="N38" s="51" t="s">
        <v>5</v>
      </c>
      <c r="O38" s="51" t="s">
        <v>5</v>
      </c>
      <c r="P38" s="51">
        <v>6015</v>
      </c>
      <c r="Q38" s="51">
        <v>59866</v>
      </c>
      <c r="R38" s="52"/>
    </row>
    <row r="39" spans="1:18" ht="12.75" customHeight="1" x14ac:dyDescent="0.2">
      <c r="A39" s="3" t="s">
        <v>36</v>
      </c>
      <c r="B39" s="51">
        <v>15</v>
      </c>
      <c r="C39" s="51">
        <v>7</v>
      </c>
      <c r="D39" s="51">
        <v>5060</v>
      </c>
      <c r="E39" s="51">
        <v>2195</v>
      </c>
      <c r="F39" s="51" t="s">
        <v>5</v>
      </c>
      <c r="G39" s="51">
        <v>6</v>
      </c>
      <c r="H39" s="51">
        <v>6.4020000000000001</v>
      </c>
      <c r="I39" s="51">
        <v>36</v>
      </c>
      <c r="J39" s="51">
        <v>10</v>
      </c>
      <c r="K39" s="51">
        <v>10</v>
      </c>
      <c r="L39" s="51">
        <v>164</v>
      </c>
      <c r="M39" s="51">
        <v>233</v>
      </c>
      <c r="N39" s="51">
        <v>139</v>
      </c>
      <c r="O39" s="51">
        <v>39</v>
      </c>
      <c r="P39" s="51">
        <v>3044</v>
      </c>
      <c r="Q39" s="51">
        <v>5569</v>
      </c>
      <c r="R39" s="52"/>
    </row>
    <row r="40" spans="1:18" ht="12.75" customHeight="1" x14ac:dyDescent="0.2">
      <c r="A40" s="3" t="s">
        <v>37</v>
      </c>
      <c r="B40" s="51">
        <v>57414</v>
      </c>
      <c r="C40" s="51">
        <v>6140</v>
      </c>
      <c r="D40" s="51">
        <v>71070</v>
      </c>
      <c r="E40" s="51">
        <v>17678</v>
      </c>
      <c r="F40" s="51" t="s">
        <v>5</v>
      </c>
      <c r="G40" s="51" t="s">
        <v>5</v>
      </c>
      <c r="H40" s="51">
        <v>285.30700000000002</v>
      </c>
      <c r="I40" s="51">
        <v>253</v>
      </c>
      <c r="J40" s="51">
        <v>2472</v>
      </c>
      <c r="K40" s="51">
        <v>682</v>
      </c>
      <c r="L40" s="51">
        <v>1859</v>
      </c>
      <c r="M40" s="51">
        <v>1290</v>
      </c>
      <c r="N40" s="51" t="s">
        <v>5</v>
      </c>
      <c r="O40" s="51" t="s">
        <v>5</v>
      </c>
      <c r="P40" s="51">
        <v>3054</v>
      </c>
      <c r="Q40" s="51">
        <v>29097</v>
      </c>
      <c r="R40" s="52"/>
    </row>
    <row r="41" spans="1:18" ht="12.75" customHeight="1" x14ac:dyDescent="0.2">
      <c r="A41" s="3" t="s">
        <v>202</v>
      </c>
      <c r="B41" s="51">
        <v>55</v>
      </c>
      <c r="C41" s="51">
        <v>60</v>
      </c>
      <c r="D41" s="51">
        <v>204093</v>
      </c>
      <c r="E41" s="51">
        <v>162693</v>
      </c>
      <c r="F41" s="51" t="s">
        <v>5</v>
      </c>
      <c r="G41" s="51" t="s">
        <v>5</v>
      </c>
      <c r="H41" s="51">
        <v>12648.13</v>
      </c>
      <c r="I41" s="51">
        <v>6462</v>
      </c>
      <c r="J41" s="51">
        <v>41535</v>
      </c>
      <c r="K41" s="51">
        <v>17607</v>
      </c>
      <c r="L41" s="51">
        <v>351</v>
      </c>
      <c r="M41" s="51">
        <v>46</v>
      </c>
      <c r="N41" s="51">
        <v>400</v>
      </c>
      <c r="O41" s="51">
        <v>227</v>
      </c>
      <c r="P41" s="51">
        <v>55046</v>
      </c>
      <c r="Q41" s="51">
        <v>242142</v>
      </c>
      <c r="R41" s="52"/>
    </row>
    <row r="42" spans="1:18" ht="12.75" customHeight="1" x14ac:dyDescent="0.2">
      <c r="A42" s="3" t="s">
        <v>40</v>
      </c>
      <c r="B42" s="51">
        <v>12389</v>
      </c>
      <c r="C42" s="51">
        <v>1757</v>
      </c>
      <c r="D42" s="51">
        <v>237429</v>
      </c>
      <c r="E42" s="51">
        <v>62401</v>
      </c>
      <c r="F42" s="51">
        <v>133</v>
      </c>
      <c r="G42" s="51">
        <v>81</v>
      </c>
      <c r="H42" s="51">
        <v>2459.9279999999999</v>
      </c>
      <c r="I42" s="51">
        <v>1683</v>
      </c>
      <c r="J42" s="51">
        <v>57802</v>
      </c>
      <c r="K42" s="51">
        <v>21999</v>
      </c>
      <c r="L42" s="51" t="s">
        <v>5</v>
      </c>
      <c r="M42" s="51" t="s">
        <v>5</v>
      </c>
      <c r="N42" s="51">
        <v>345</v>
      </c>
      <c r="O42" s="51">
        <v>91</v>
      </c>
      <c r="P42" s="51">
        <v>1777</v>
      </c>
      <c r="Q42" s="51">
        <v>89788</v>
      </c>
      <c r="R42" s="52"/>
    </row>
    <row r="43" spans="1:18" ht="12.75" customHeight="1" x14ac:dyDescent="0.2">
      <c r="A43" s="3" t="s">
        <v>228</v>
      </c>
      <c r="B43" s="51">
        <v>4485</v>
      </c>
      <c r="C43" s="51">
        <v>1545</v>
      </c>
      <c r="D43" s="51">
        <v>32968</v>
      </c>
      <c r="E43" s="51">
        <v>16925</v>
      </c>
      <c r="F43" s="51">
        <v>1374</v>
      </c>
      <c r="G43" s="51">
        <v>1142</v>
      </c>
      <c r="H43" s="51">
        <v>10712.656999999999</v>
      </c>
      <c r="I43" s="51">
        <v>9507</v>
      </c>
      <c r="J43" s="51">
        <v>2203</v>
      </c>
      <c r="K43" s="51">
        <v>930</v>
      </c>
      <c r="L43" s="51">
        <v>792</v>
      </c>
      <c r="M43" s="51">
        <v>799</v>
      </c>
      <c r="N43" s="51">
        <v>328</v>
      </c>
      <c r="O43" s="51">
        <v>255</v>
      </c>
      <c r="P43" s="51">
        <v>15770</v>
      </c>
      <c r="Q43" s="51">
        <v>46874</v>
      </c>
      <c r="R43" s="52"/>
    </row>
    <row r="44" spans="1:18" ht="12.75" customHeight="1" x14ac:dyDescent="0.2">
      <c r="A44" s="27" t="s">
        <v>41</v>
      </c>
      <c r="B44" s="53">
        <v>9912073</v>
      </c>
      <c r="C44" s="53">
        <v>1166461</v>
      </c>
      <c r="D44" s="53">
        <v>1941903</v>
      </c>
      <c r="E44" s="53">
        <v>789268</v>
      </c>
      <c r="F44" s="53">
        <v>847189</v>
      </c>
      <c r="G44" s="53">
        <v>613758</v>
      </c>
      <c r="H44" s="53">
        <v>376508.64900000015</v>
      </c>
      <c r="I44" s="53">
        <v>349853</v>
      </c>
      <c r="J44" s="53">
        <v>517686</v>
      </c>
      <c r="K44" s="53">
        <v>219556</v>
      </c>
      <c r="L44" s="53">
        <v>68660</v>
      </c>
      <c r="M44" s="53">
        <v>113874</v>
      </c>
      <c r="N44" s="53">
        <v>219420</v>
      </c>
      <c r="O44" s="53">
        <v>92226</v>
      </c>
      <c r="P44" s="53">
        <v>517316</v>
      </c>
      <c r="Q44" s="53">
        <v>3862311</v>
      </c>
      <c r="R44" s="52"/>
    </row>
    <row r="45" spans="1:18" ht="12.75" customHeight="1" x14ac:dyDescent="0.2">
      <c r="B45" s="12"/>
      <c r="C45" s="12"/>
      <c r="D45" s="12"/>
      <c r="E45" s="12"/>
      <c r="F45" s="12"/>
      <c r="G45" s="12"/>
      <c r="H45" s="12"/>
      <c r="I45" s="12"/>
      <c r="J45" s="12"/>
      <c r="K45" s="12"/>
      <c r="L45" s="12"/>
      <c r="M45" s="12"/>
      <c r="N45" s="12"/>
      <c r="O45" s="12"/>
      <c r="P45" s="12"/>
      <c r="Q45" s="12"/>
    </row>
    <row r="46" spans="1:18" ht="12.75" customHeight="1" x14ac:dyDescent="0.2">
      <c r="A46" s="5" t="s">
        <v>54</v>
      </c>
      <c r="B46" s="52"/>
      <c r="C46" s="52"/>
      <c r="D46" s="52"/>
      <c r="E46" s="52"/>
      <c r="F46" s="52"/>
      <c r="G46" s="52"/>
      <c r="H46" s="52"/>
      <c r="I46" s="52"/>
      <c r="J46" s="52"/>
      <c r="K46" s="52"/>
      <c r="L46" s="52"/>
      <c r="M46" s="52"/>
      <c r="N46" s="52"/>
      <c r="O46" s="52"/>
      <c r="P46" s="52"/>
      <c r="Q46" s="52"/>
    </row>
    <row r="47" spans="1:18" ht="12.75" customHeight="1" x14ac:dyDescent="0.2">
      <c r="A47" s="31" t="s">
        <v>229</v>
      </c>
      <c r="Q47" s="10"/>
    </row>
    <row r="48" spans="1:18"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224</v>
      </c>
    </row>
    <row r="54" spans="1:1" ht="12.75" customHeight="1" x14ac:dyDescent="0.2">
      <c r="A54" s="3" t="s">
        <v>210</v>
      </c>
    </row>
    <row r="55" spans="1:1" ht="12.75" customHeight="1" x14ac:dyDescent="0.2">
      <c r="A55" s="3" t="s">
        <v>211</v>
      </c>
    </row>
    <row r="56" spans="1:1" ht="12.75" customHeight="1" x14ac:dyDescent="0.2">
      <c r="A56" s="3" t="s">
        <v>230</v>
      </c>
    </row>
    <row r="57" spans="1:1" ht="12.75" customHeight="1" x14ac:dyDescent="0.2">
      <c r="A57" s="3" t="s">
        <v>213</v>
      </c>
    </row>
    <row r="58" spans="1:1" ht="12.75" customHeight="1" x14ac:dyDescent="0.2"/>
    <row r="59" spans="1:1" ht="12.75" customHeight="1" x14ac:dyDescent="0.2">
      <c r="A59" s="7" t="s">
        <v>226</v>
      </c>
    </row>
    <row r="60" spans="1:1" ht="12.75" customHeight="1" x14ac:dyDescent="0.2">
      <c r="A60" s="3" t="s">
        <v>220</v>
      </c>
    </row>
    <row r="61" spans="1:1" ht="12.75" customHeight="1" x14ac:dyDescent="0.2">
      <c r="A61" s="4" t="s">
        <v>231</v>
      </c>
    </row>
    <row r="62" spans="1:1" ht="12.75" customHeight="1" x14ac:dyDescent="0.2">
      <c r="A62" s="4" t="s">
        <v>222</v>
      </c>
    </row>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sheetData>
  <mergeCells count="8">
    <mergeCell ref="L3:M3"/>
    <mergeCell ref="N3:O3"/>
    <mergeCell ref="A3:A5"/>
    <mergeCell ref="B3:C3"/>
    <mergeCell ref="D3:E3"/>
    <mergeCell ref="F3:G3"/>
    <mergeCell ref="H3:I3"/>
    <mergeCell ref="J3:K3"/>
  </mergeCells>
  <pageMargins left="0.47" right="0.39370078740157483" top="0.39370078740157483" bottom="0.34" header="0.51181102362204722" footer="0.16"/>
  <pageSetup paperSize="9" scale="6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2"/>
  <sheetViews>
    <sheetView zoomScaleNormal="100" workbookViewId="0"/>
  </sheetViews>
  <sheetFormatPr defaultRowHeight="11.25" x14ac:dyDescent="0.2"/>
  <cols>
    <col min="1" max="1" width="17.85546875" style="3" customWidth="1"/>
    <col min="2" max="2" width="9" style="3" customWidth="1"/>
    <col min="3" max="15" width="8.7109375" style="3" customWidth="1"/>
    <col min="16" max="16" width="13.5703125" style="3" customWidth="1"/>
    <col min="17" max="17" width="11.7109375" style="3" customWidth="1"/>
    <col min="18" max="16384" width="9.140625" style="3"/>
  </cols>
  <sheetData>
    <row r="1" spans="1:18" s="22" customFormat="1" ht="17.25" x14ac:dyDescent="0.25">
      <c r="A1" s="1" t="s">
        <v>232</v>
      </c>
    </row>
    <row r="2" spans="1:18" ht="11.25" customHeight="1" x14ac:dyDescent="0.2">
      <c r="A2" s="13"/>
    </row>
    <row r="3" spans="1:18" ht="30" customHeight="1" x14ac:dyDescent="0.2">
      <c r="A3" s="103" t="s">
        <v>47</v>
      </c>
      <c r="B3" s="105" t="s">
        <v>48</v>
      </c>
      <c r="C3" s="105"/>
      <c r="D3" s="106" t="s">
        <v>72</v>
      </c>
      <c r="E3" s="106"/>
      <c r="F3" s="105" t="s">
        <v>49</v>
      </c>
      <c r="G3" s="105"/>
      <c r="H3" s="105" t="s">
        <v>215</v>
      </c>
      <c r="I3" s="105"/>
      <c r="J3" s="105" t="s">
        <v>0</v>
      </c>
      <c r="K3" s="105"/>
      <c r="L3" s="102" t="s">
        <v>1</v>
      </c>
      <c r="M3" s="102"/>
      <c r="N3" s="102" t="s">
        <v>205</v>
      </c>
      <c r="O3" s="102"/>
      <c r="P3" s="32" t="s">
        <v>206</v>
      </c>
      <c r="Q3" s="32" t="s">
        <v>207</v>
      </c>
    </row>
    <row r="4" spans="1:18"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8"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8" ht="12.75" customHeight="1" x14ac:dyDescent="0.2">
      <c r="A6" s="3" t="s">
        <v>4</v>
      </c>
      <c r="B6" s="8" t="s">
        <v>5</v>
      </c>
      <c r="C6" s="8" t="s">
        <v>5</v>
      </c>
      <c r="D6" s="8">
        <v>1064</v>
      </c>
      <c r="E6" s="8">
        <v>1007</v>
      </c>
      <c r="F6" s="8" t="s">
        <v>5</v>
      </c>
      <c r="G6" s="8" t="s">
        <v>5</v>
      </c>
      <c r="H6" s="8">
        <v>1.3939999999999999</v>
      </c>
      <c r="I6" s="8">
        <v>10</v>
      </c>
      <c r="J6" s="8" t="s">
        <v>5</v>
      </c>
      <c r="K6" s="8" t="s">
        <v>5</v>
      </c>
      <c r="L6" s="8">
        <v>86</v>
      </c>
      <c r="M6" s="8">
        <v>28</v>
      </c>
      <c r="N6" s="8">
        <v>3</v>
      </c>
      <c r="O6" s="8">
        <v>36</v>
      </c>
      <c r="P6" s="8">
        <v>455</v>
      </c>
      <c r="Q6" s="8">
        <v>1536</v>
      </c>
      <c r="R6" s="12"/>
    </row>
    <row r="7" spans="1:18" ht="12.75" customHeight="1" x14ac:dyDescent="0.2">
      <c r="A7" s="3" t="s">
        <v>6</v>
      </c>
      <c r="B7" s="8">
        <v>376</v>
      </c>
      <c r="C7" s="8">
        <v>133</v>
      </c>
      <c r="D7" s="8">
        <v>200635</v>
      </c>
      <c r="E7" s="8">
        <v>147058</v>
      </c>
      <c r="F7" s="8">
        <v>108123</v>
      </c>
      <c r="G7" s="8">
        <v>103615</v>
      </c>
      <c r="H7" s="8">
        <v>114235.49400000001</v>
      </c>
      <c r="I7" s="8">
        <v>159147</v>
      </c>
      <c r="J7" s="8">
        <v>10822</v>
      </c>
      <c r="K7" s="8">
        <v>5202</v>
      </c>
      <c r="L7" s="8">
        <v>56808</v>
      </c>
      <c r="M7" s="8">
        <v>54137</v>
      </c>
      <c r="N7" s="8">
        <v>61217</v>
      </c>
      <c r="O7" s="8">
        <v>24001</v>
      </c>
      <c r="P7" s="8">
        <v>275056</v>
      </c>
      <c r="Q7" s="8">
        <v>768349</v>
      </c>
      <c r="R7" s="12"/>
    </row>
    <row r="8" spans="1:18" ht="12.75" customHeight="1" x14ac:dyDescent="0.2">
      <c r="A8" s="3" t="s">
        <v>7</v>
      </c>
      <c r="B8" s="8">
        <v>17</v>
      </c>
      <c r="C8" s="8">
        <v>2</v>
      </c>
      <c r="D8" s="8">
        <v>195</v>
      </c>
      <c r="E8" s="8">
        <v>146</v>
      </c>
      <c r="F8" s="8">
        <v>3718</v>
      </c>
      <c r="G8" s="8">
        <v>3799</v>
      </c>
      <c r="H8" s="8">
        <v>205.03</v>
      </c>
      <c r="I8" s="8">
        <v>203</v>
      </c>
      <c r="J8" s="8">
        <v>64</v>
      </c>
      <c r="K8" s="8">
        <v>24</v>
      </c>
      <c r="L8" s="8" t="s">
        <v>5</v>
      </c>
      <c r="M8" s="8" t="s">
        <v>5</v>
      </c>
      <c r="N8" s="8" t="s">
        <v>5</v>
      </c>
      <c r="O8" s="8" t="s">
        <v>5</v>
      </c>
      <c r="P8" s="8">
        <v>200</v>
      </c>
      <c r="Q8" s="8">
        <v>4373</v>
      </c>
      <c r="R8" s="12"/>
    </row>
    <row r="9" spans="1:18" ht="12.75" customHeight="1" x14ac:dyDescent="0.2">
      <c r="A9" s="3" t="s">
        <v>201</v>
      </c>
      <c r="B9" s="8" t="s">
        <v>5</v>
      </c>
      <c r="C9" s="8" t="s">
        <v>5</v>
      </c>
      <c r="D9" s="8">
        <v>1569</v>
      </c>
      <c r="E9" s="8">
        <v>889</v>
      </c>
      <c r="F9" s="8" t="s">
        <v>5</v>
      </c>
      <c r="G9" s="8" t="s">
        <v>5</v>
      </c>
      <c r="H9" s="8">
        <v>7193.2489999999998</v>
      </c>
      <c r="I9" s="8">
        <v>8183</v>
      </c>
      <c r="J9" s="8" t="s">
        <v>5</v>
      </c>
      <c r="K9" s="8" t="s">
        <v>5</v>
      </c>
      <c r="L9" s="8" t="s">
        <v>5</v>
      </c>
      <c r="M9" s="8" t="s">
        <v>5</v>
      </c>
      <c r="N9" s="8" t="s">
        <v>5</v>
      </c>
      <c r="O9" s="8" t="s">
        <v>5</v>
      </c>
      <c r="P9" s="8">
        <v>3469</v>
      </c>
      <c r="Q9" s="8">
        <v>12540</v>
      </c>
      <c r="R9" s="12"/>
    </row>
    <row r="10" spans="1:18" ht="12.75" customHeight="1" x14ac:dyDescent="0.2">
      <c r="A10" s="3" t="s">
        <v>9</v>
      </c>
      <c r="B10" s="8" t="s">
        <v>5</v>
      </c>
      <c r="C10" s="8" t="s">
        <v>5</v>
      </c>
      <c r="D10" s="8">
        <v>438</v>
      </c>
      <c r="E10" s="8">
        <v>145</v>
      </c>
      <c r="F10" s="8" t="s">
        <v>5</v>
      </c>
      <c r="G10" s="8" t="s">
        <v>5</v>
      </c>
      <c r="H10" s="8">
        <v>1.0999999999999999E-2</v>
      </c>
      <c r="I10" s="8">
        <v>1</v>
      </c>
      <c r="J10" s="8">
        <v>3543</v>
      </c>
      <c r="K10" s="8">
        <v>1609</v>
      </c>
      <c r="L10" s="8" t="s">
        <v>5</v>
      </c>
      <c r="M10" s="8" t="s">
        <v>5</v>
      </c>
      <c r="N10" s="8">
        <v>103</v>
      </c>
      <c r="O10" s="8">
        <v>57</v>
      </c>
      <c r="P10" s="8">
        <v>390</v>
      </c>
      <c r="Q10" s="8">
        <v>2202</v>
      </c>
      <c r="R10" s="12"/>
    </row>
    <row r="11" spans="1:18" ht="12.75" customHeight="1" x14ac:dyDescent="0.2">
      <c r="A11" s="3" t="s">
        <v>61</v>
      </c>
      <c r="B11" s="8">
        <v>3544462</v>
      </c>
      <c r="C11" s="8">
        <v>404616</v>
      </c>
      <c r="D11" s="8">
        <v>354898</v>
      </c>
      <c r="E11" s="8">
        <v>119605</v>
      </c>
      <c r="F11" s="8">
        <v>197346</v>
      </c>
      <c r="G11" s="8">
        <v>137789</v>
      </c>
      <c r="H11" s="8">
        <v>35420.334000000003</v>
      </c>
      <c r="I11" s="8">
        <v>30373</v>
      </c>
      <c r="J11" s="8">
        <v>74798</v>
      </c>
      <c r="K11" s="8">
        <v>33469</v>
      </c>
      <c r="L11" s="8">
        <v>854</v>
      </c>
      <c r="M11" s="8">
        <v>213</v>
      </c>
      <c r="N11" s="8">
        <v>1826</v>
      </c>
      <c r="O11" s="8">
        <v>1234</v>
      </c>
      <c r="P11" s="8">
        <v>11614</v>
      </c>
      <c r="Q11" s="8">
        <v>738912</v>
      </c>
      <c r="R11" s="12"/>
    </row>
    <row r="12" spans="1:18" ht="12.75" customHeight="1" x14ac:dyDescent="0.2">
      <c r="A12" s="3" t="s">
        <v>11</v>
      </c>
      <c r="B12" s="8">
        <v>140</v>
      </c>
      <c r="C12" s="8">
        <v>45</v>
      </c>
      <c r="D12" s="8">
        <v>4781</v>
      </c>
      <c r="E12" s="8">
        <v>2294</v>
      </c>
      <c r="F12" s="8" t="s">
        <v>5</v>
      </c>
      <c r="G12" s="8" t="s">
        <v>5</v>
      </c>
      <c r="H12" s="8">
        <v>48.354999999999997</v>
      </c>
      <c r="I12" s="8">
        <v>196</v>
      </c>
      <c r="J12" s="8">
        <v>4</v>
      </c>
      <c r="K12" s="8">
        <v>5</v>
      </c>
      <c r="L12" s="8">
        <v>726</v>
      </c>
      <c r="M12" s="8">
        <v>597</v>
      </c>
      <c r="N12" s="8">
        <v>205</v>
      </c>
      <c r="O12" s="8">
        <v>260</v>
      </c>
      <c r="P12" s="8">
        <v>4111</v>
      </c>
      <c r="Q12" s="8">
        <v>7508</v>
      </c>
      <c r="R12" s="12"/>
    </row>
    <row r="13" spans="1:18" ht="12.75" customHeight="1" x14ac:dyDescent="0.2">
      <c r="A13" s="3" t="s">
        <v>12</v>
      </c>
      <c r="B13" s="8" t="s">
        <v>5</v>
      </c>
      <c r="C13" s="8" t="s">
        <v>5</v>
      </c>
      <c r="D13" s="8" t="s">
        <v>5</v>
      </c>
      <c r="E13" s="8" t="s">
        <v>5</v>
      </c>
      <c r="F13" s="8" t="s">
        <v>5</v>
      </c>
      <c r="G13" s="8" t="s">
        <v>5</v>
      </c>
      <c r="H13" s="8">
        <v>2514.7240000000002</v>
      </c>
      <c r="I13" s="8">
        <v>2424</v>
      </c>
      <c r="J13" s="8" t="s">
        <v>5</v>
      </c>
      <c r="K13" s="8" t="s">
        <v>5</v>
      </c>
      <c r="L13" s="8" t="s">
        <v>5</v>
      </c>
      <c r="M13" s="8" t="s">
        <v>5</v>
      </c>
      <c r="N13" s="8" t="s">
        <v>5</v>
      </c>
      <c r="O13" s="8" t="s">
        <v>5</v>
      </c>
      <c r="P13" s="8">
        <v>127</v>
      </c>
      <c r="Q13" s="8">
        <v>2552</v>
      </c>
      <c r="R13" s="12"/>
    </row>
    <row r="14" spans="1:18" ht="12.75" customHeight="1" x14ac:dyDescent="0.2">
      <c r="A14" s="3" t="s">
        <v>13</v>
      </c>
      <c r="B14" s="8" t="s">
        <v>5</v>
      </c>
      <c r="C14" s="8" t="s">
        <v>5</v>
      </c>
      <c r="D14" s="8">
        <v>1590</v>
      </c>
      <c r="E14" s="8">
        <v>751</v>
      </c>
      <c r="F14" s="8" t="s">
        <v>5</v>
      </c>
      <c r="G14" s="8">
        <v>3</v>
      </c>
      <c r="H14" s="8">
        <v>8771.6579999999994</v>
      </c>
      <c r="I14" s="8">
        <v>10342</v>
      </c>
      <c r="J14" s="8">
        <v>1448</v>
      </c>
      <c r="K14" s="8">
        <v>368</v>
      </c>
      <c r="L14" s="8">
        <v>509</v>
      </c>
      <c r="M14" s="8">
        <v>405</v>
      </c>
      <c r="N14" s="8">
        <v>854</v>
      </c>
      <c r="O14" s="8">
        <v>660</v>
      </c>
      <c r="P14" s="8">
        <v>9196</v>
      </c>
      <c r="Q14" s="8">
        <v>21725</v>
      </c>
      <c r="R14" s="12"/>
    </row>
    <row r="15" spans="1:18" ht="12.75" customHeight="1" x14ac:dyDescent="0.2">
      <c r="A15" s="3" t="s">
        <v>14</v>
      </c>
      <c r="B15" s="8">
        <v>262</v>
      </c>
      <c r="C15" s="8">
        <v>35</v>
      </c>
      <c r="D15" s="8">
        <v>7274</v>
      </c>
      <c r="E15" s="8">
        <v>4619</v>
      </c>
      <c r="F15" s="8" t="s">
        <v>5</v>
      </c>
      <c r="G15" s="8" t="s">
        <v>5</v>
      </c>
      <c r="H15" s="8">
        <v>68.863</v>
      </c>
      <c r="I15" s="8">
        <v>249</v>
      </c>
      <c r="J15" s="8">
        <v>5</v>
      </c>
      <c r="K15" s="8">
        <v>3</v>
      </c>
      <c r="L15" s="8">
        <v>3</v>
      </c>
      <c r="M15" s="8">
        <v>41</v>
      </c>
      <c r="N15" s="8" t="s">
        <v>5</v>
      </c>
      <c r="O15" s="8" t="s">
        <v>5</v>
      </c>
      <c r="P15" s="8">
        <v>2406</v>
      </c>
      <c r="Q15" s="8">
        <v>7352</v>
      </c>
      <c r="R15" s="12"/>
    </row>
    <row r="16" spans="1:18" ht="12.75" customHeight="1" x14ac:dyDescent="0.2">
      <c r="A16" s="3" t="s">
        <v>16</v>
      </c>
      <c r="B16" s="8" t="s">
        <v>5</v>
      </c>
      <c r="C16" s="8" t="s">
        <v>5</v>
      </c>
      <c r="D16" s="8" t="s">
        <v>5</v>
      </c>
      <c r="E16" s="8" t="s">
        <v>5</v>
      </c>
      <c r="F16" s="8" t="s">
        <v>5</v>
      </c>
      <c r="G16" s="8" t="s">
        <v>5</v>
      </c>
      <c r="H16" s="8" t="s">
        <v>5</v>
      </c>
      <c r="I16" s="8" t="s">
        <v>5</v>
      </c>
      <c r="J16" s="8" t="s">
        <v>5</v>
      </c>
      <c r="K16" s="8" t="s">
        <v>5</v>
      </c>
      <c r="L16" s="8" t="s">
        <v>5</v>
      </c>
      <c r="M16" s="8" t="s">
        <v>5</v>
      </c>
      <c r="N16" s="8" t="s">
        <v>5</v>
      </c>
      <c r="O16" s="8" t="s">
        <v>5</v>
      </c>
      <c r="P16" s="8">
        <v>11</v>
      </c>
      <c r="Q16" s="8">
        <v>11</v>
      </c>
      <c r="R16" s="12"/>
    </row>
    <row r="17" spans="1:18" ht="12.75" customHeight="1" x14ac:dyDescent="0.2">
      <c r="A17" s="18" t="s">
        <v>59</v>
      </c>
      <c r="B17" s="8" t="s">
        <v>5</v>
      </c>
      <c r="C17" s="8" t="s">
        <v>5</v>
      </c>
      <c r="D17" s="8">
        <v>5349</v>
      </c>
      <c r="E17" s="8">
        <v>2531</v>
      </c>
      <c r="F17" s="8">
        <v>484</v>
      </c>
      <c r="G17" s="8">
        <v>428</v>
      </c>
      <c r="H17" s="8">
        <v>40212.175999999999</v>
      </c>
      <c r="I17" s="8">
        <v>28893</v>
      </c>
      <c r="J17" s="8">
        <v>1387</v>
      </c>
      <c r="K17" s="8">
        <v>685</v>
      </c>
      <c r="L17" s="8" t="s">
        <v>5</v>
      </c>
      <c r="M17" s="8" t="s">
        <v>5</v>
      </c>
      <c r="N17" s="8">
        <v>25</v>
      </c>
      <c r="O17" s="8">
        <v>2</v>
      </c>
      <c r="P17" s="8">
        <v>1235</v>
      </c>
      <c r="Q17" s="8">
        <v>33774</v>
      </c>
      <c r="R17" s="12"/>
    </row>
    <row r="18" spans="1:18" ht="12.75" customHeight="1" x14ac:dyDescent="0.2">
      <c r="A18" s="3" t="s">
        <v>17</v>
      </c>
      <c r="B18" s="8">
        <v>623831</v>
      </c>
      <c r="C18" s="8">
        <v>62225</v>
      </c>
      <c r="D18" s="8">
        <v>17365</v>
      </c>
      <c r="E18" s="8">
        <v>2772</v>
      </c>
      <c r="F18" s="8">
        <v>604</v>
      </c>
      <c r="G18" s="8">
        <v>468</v>
      </c>
      <c r="H18" s="8">
        <v>4276.7209999999995</v>
      </c>
      <c r="I18" s="8">
        <v>2819</v>
      </c>
      <c r="J18" s="8">
        <v>10841</v>
      </c>
      <c r="K18" s="8">
        <v>3645</v>
      </c>
      <c r="L18" s="8" t="s">
        <v>5</v>
      </c>
      <c r="M18" s="8" t="s">
        <v>5</v>
      </c>
      <c r="N18" s="8" t="s">
        <v>5</v>
      </c>
      <c r="O18" s="8" t="s">
        <v>5</v>
      </c>
      <c r="P18" s="8">
        <v>11510</v>
      </c>
      <c r="Q18" s="8">
        <v>83439</v>
      </c>
      <c r="R18" s="12"/>
    </row>
    <row r="19" spans="1:18" ht="12.75" customHeight="1" x14ac:dyDescent="0.2">
      <c r="A19" s="3" t="s">
        <v>18</v>
      </c>
      <c r="B19" s="8">
        <v>5667</v>
      </c>
      <c r="C19" s="8">
        <v>1004</v>
      </c>
      <c r="D19" s="8">
        <v>84033</v>
      </c>
      <c r="E19" s="8">
        <v>25555</v>
      </c>
      <c r="F19" s="8">
        <v>107292</v>
      </c>
      <c r="G19" s="8">
        <v>81957</v>
      </c>
      <c r="H19" s="8">
        <v>8602.5619999999999</v>
      </c>
      <c r="I19" s="8">
        <v>5712</v>
      </c>
      <c r="J19" s="8">
        <v>26788</v>
      </c>
      <c r="K19" s="8">
        <v>13943</v>
      </c>
      <c r="L19" s="8" t="s">
        <v>5</v>
      </c>
      <c r="M19" s="8" t="s">
        <v>5</v>
      </c>
      <c r="N19" s="8">
        <v>286</v>
      </c>
      <c r="O19" s="8">
        <v>123</v>
      </c>
      <c r="P19" s="8">
        <v>12739</v>
      </c>
      <c r="Q19" s="8">
        <v>141032</v>
      </c>
      <c r="R19" s="12"/>
    </row>
    <row r="20" spans="1:18" ht="12.75" customHeight="1" x14ac:dyDescent="0.2">
      <c r="A20" s="3" t="s">
        <v>42</v>
      </c>
      <c r="B20" s="8" t="s">
        <v>5</v>
      </c>
      <c r="C20" s="8" t="s">
        <v>5</v>
      </c>
      <c r="D20" s="8" t="s">
        <v>5</v>
      </c>
      <c r="E20" s="8" t="s">
        <v>5</v>
      </c>
      <c r="F20" s="8" t="s">
        <v>5</v>
      </c>
      <c r="G20" s="8" t="s">
        <v>5</v>
      </c>
      <c r="H20" s="8" t="s">
        <v>5</v>
      </c>
      <c r="I20" s="8" t="s">
        <v>5</v>
      </c>
      <c r="J20" s="8">
        <v>2326</v>
      </c>
      <c r="K20" s="8">
        <v>635</v>
      </c>
      <c r="L20" s="8" t="s">
        <v>5</v>
      </c>
      <c r="M20" s="8" t="s">
        <v>5</v>
      </c>
      <c r="N20" s="8" t="s">
        <v>5</v>
      </c>
      <c r="O20" s="8" t="s">
        <v>5</v>
      </c>
      <c r="P20" s="8" t="s">
        <v>5</v>
      </c>
      <c r="Q20" s="8">
        <v>635</v>
      </c>
      <c r="R20" s="12"/>
    </row>
    <row r="21" spans="1:18" ht="12.75" customHeight="1" x14ac:dyDescent="0.2">
      <c r="A21" s="3" t="s">
        <v>43</v>
      </c>
      <c r="B21" s="8" t="s">
        <v>5</v>
      </c>
      <c r="C21" s="8" t="s">
        <v>5</v>
      </c>
      <c r="D21" s="8">
        <v>332</v>
      </c>
      <c r="E21" s="8">
        <v>317</v>
      </c>
      <c r="F21" s="8" t="s">
        <v>5</v>
      </c>
      <c r="G21" s="8" t="s">
        <v>5</v>
      </c>
      <c r="H21" s="8">
        <v>234.209</v>
      </c>
      <c r="I21" s="8">
        <v>333</v>
      </c>
      <c r="J21" s="8" t="s">
        <v>5</v>
      </c>
      <c r="K21" s="8" t="s">
        <v>5</v>
      </c>
      <c r="L21" s="8" t="s">
        <v>5</v>
      </c>
      <c r="M21" s="8" t="s">
        <v>5</v>
      </c>
      <c r="N21" s="8" t="s">
        <v>5</v>
      </c>
      <c r="O21" s="8" t="s">
        <v>5</v>
      </c>
      <c r="P21" s="8">
        <v>87</v>
      </c>
      <c r="Q21" s="8">
        <v>738</v>
      </c>
      <c r="R21" s="12"/>
    </row>
    <row r="22" spans="1:18" ht="12.75" customHeight="1" x14ac:dyDescent="0.2">
      <c r="A22" s="3" t="s">
        <v>19</v>
      </c>
      <c r="B22" s="8">
        <v>672704</v>
      </c>
      <c r="C22" s="8">
        <v>77899</v>
      </c>
      <c r="D22" s="8">
        <v>133652</v>
      </c>
      <c r="E22" s="8">
        <v>39942</v>
      </c>
      <c r="F22" s="8">
        <v>228124</v>
      </c>
      <c r="G22" s="8">
        <v>95159</v>
      </c>
      <c r="H22" s="8">
        <v>1.909</v>
      </c>
      <c r="I22" s="8">
        <v>4</v>
      </c>
      <c r="J22" s="8">
        <v>190963</v>
      </c>
      <c r="K22" s="8">
        <v>113797</v>
      </c>
      <c r="L22" s="8">
        <v>6833</v>
      </c>
      <c r="M22" s="8">
        <v>52966</v>
      </c>
      <c r="N22" s="8">
        <v>60620</v>
      </c>
      <c r="O22" s="8">
        <v>42803</v>
      </c>
      <c r="P22" s="8">
        <v>73990</v>
      </c>
      <c r="Q22" s="8">
        <v>496560</v>
      </c>
      <c r="R22" s="12"/>
    </row>
    <row r="23" spans="1:18" ht="12.75" customHeight="1" x14ac:dyDescent="0.2">
      <c r="A23" s="3" t="s">
        <v>60</v>
      </c>
      <c r="B23" s="8">
        <v>2545988</v>
      </c>
      <c r="C23" s="8">
        <v>288891</v>
      </c>
      <c r="D23" s="8">
        <v>73260</v>
      </c>
      <c r="E23" s="8">
        <v>15932</v>
      </c>
      <c r="F23" s="8">
        <v>75262</v>
      </c>
      <c r="G23" s="8">
        <v>62961</v>
      </c>
      <c r="H23" s="8">
        <v>15840.868</v>
      </c>
      <c r="I23" s="8">
        <v>12958</v>
      </c>
      <c r="J23" s="8">
        <v>15301</v>
      </c>
      <c r="K23" s="8">
        <v>5364</v>
      </c>
      <c r="L23" s="8">
        <v>72</v>
      </c>
      <c r="M23" s="8">
        <v>26</v>
      </c>
      <c r="N23" s="8">
        <v>45334</v>
      </c>
      <c r="O23" s="8">
        <v>14393</v>
      </c>
      <c r="P23" s="8">
        <v>2767</v>
      </c>
      <c r="Q23" s="8">
        <v>403291</v>
      </c>
      <c r="R23" s="12"/>
    </row>
    <row r="24" spans="1:18" ht="12.75" customHeight="1" x14ac:dyDescent="0.2">
      <c r="A24" s="3" t="s">
        <v>21</v>
      </c>
      <c r="B24" s="8">
        <v>20870</v>
      </c>
      <c r="C24" s="8">
        <v>2930</v>
      </c>
      <c r="D24" s="8">
        <v>22223</v>
      </c>
      <c r="E24" s="8">
        <v>6693</v>
      </c>
      <c r="F24" s="8">
        <v>17997</v>
      </c>
      <c r="G24" s="8">
        <v>17288</v>
      </c>
      <c r="H24" s="8">
        <v>16821.178</v>
      </c>
      <c r="I24" s="8">
        <v>17661</v>
      </c>
      <c r="J24" s="8">
        <v>8012</v>
      </c>
      <c r="K24" s="8">
        <v>4060</v>
      </c>
      <c r="L24" s="8" t="s">
        <v>5</v>
      </c>
      <c r="M24" s="8">
        <v>111</v>
      </c>
      <c r="N24" s="8">
        <v>79</v>
      </c>
      <c r="O24" s="8">
        <v>153</v>
      </c>
      <c r="P24" s="8">
        <v>348</v>
      </c>
      <c r="Q24" s="8">
        <v>49245</v>
      </c>
      <c r="R24" s="12"/>
    </row>
    <row r="25" spans="1:18" ht="12.75" customHeight="1" x14ac:dyDescent="0.2">
      <c r="A25" s="3" t="s">
        <v>44</v>
      </c>
      <c r="B25" s="8" t="s">
        <v>5</v>
      </c>
      <c r="C25" s="8" t="s">
        <v>5</v>
      </c>
      <c r="D25" s="8">
        <v>5743</v>
      </c>
      <c r="E25" s="8">
        <v>4089</v>
      </c>
      <c r="F25" s="8" t="s">
        <v>5</v>
      </c>
      <c r="G25" s="8" t="s">
        <v>5</v>
      </c>
      <c r="H25" s="8" t="s">
        <v>5</v>
      </c>
      <c r="I25" s="8" t="s">
        <v>5</v>
      </c>
      <c r="J25" s="8" t="s">
        <v>5</v>
      </c>
      <c r="K25" s="8" t="s">
        <v>5</v>
      </c>
      <c r="L25" s="8" t="s">
        <v>5</v>
      </c>
      <c r="M25" s="8" t="s">
        <v>5</v>
      </c>
      <c r="N25" s="8" t="s">
        <v>5</v>
      </c>
      <c r="O25" s="8" t="s">
        <v>5</v>
      </c>
      <c r="P25" s="8">
        <v>82</v>
      </c>
      <c r="Q25" s="8">
        <v>4171</v>
      </c>
      <c r="R25" s="12"/>
    </row>
    <row r="26" spans="1:18" ht="12.75" customHeight="1" x14ac:dyDescent="0.2">
      <c r="A26" s="3" t="s">
        <v>22</v>
      </c>
      <c r="B26" s="8">
        <v>503</v>
      </c>
      <c r="C26" s="8">
        <v>293</v>
      </c>
      <c r="D26" s="8">
        <v>15977</v>
      </c>
      <c r="E26" s="8">
        <v>8435</v>
      </c>
      <c r="F26" s="8" t="s">
        <v>5</v>
      </c>
      <c r="G26" s="8" t="s">
        <v>5</v>
      </c>
      <c r="H26" s="8">
        <v>989.94600000000003</v>
      </c>
      <c r="I26" s="8">
        <v>1293</v>
      </c>
      <c r="J26" s="8">
        <v>254</v>
      </c>
      <c r="K26" s="8">
        <v>181</v>
      </c>
      <c r="L26" s="8">
        <v>38</v>
      </c>
      <c r="M26" s="8">
        <v>100</v>
      </c>
      <c r="N26" s="8">
        <v>1508</v>
      </c>
      <c r="O26" s="8">
        <v>1170</v>
      </c>
      <c r="P26" s="8">
        <v>2849</v>
      </c>
      <c r="Q26" s="8">
        <v>14319</v>
      </c>
      <c r="R26" s="12"/>
    </row>
    <row r="27" spans="1:18" ht="12.75" customHeight="1" x14ac:dyDescent="0.2">
      <c r="A27" s="3" t="s">
        <v>24</v>
      </c>
      <c r="B27" s="8" t="s">
        <v>5</v>
      </c>
      <c r="C27" s="8" t="s">
        <v>5</v>
      </c>
      <c r="D27" s="8">
        <v>2105</v>
      </c>
      <c r="E27" s="8">
        <v>645</v>
      </c>
      <c r="F27" s="8">
        <v>16674</v>
      </c>
      <c r="G27" s="8">
        <v>11162</v>
      </c>
      <c r="H27" s="8">
        <v>624.55100000000004</v>
      </c>
      <c r="I27" s="8">
        <v>424</v>
      </c>
      <c r="J27" s="8">
        <v>947</v>
      </c>
      <c r="K27" s="8">
        <v>283</v>
      </c>
      <c r="L27" s="8" t="s">
        <v>5</v>
      </c>
      <c r="M27" s="8" t="s">
        <v>5</v>
      </c>
      <c r="N27" s="8" t="s">
        <v>5</v>
      </c>
      <c r="O27" s="8" t="s">
        <v>5</v>
      </c>
      <c r="P27" s="8">
        <v>1</v>
      </c>
      <c r="Q27" s="8">
        <v>12516</v>
      </c>
      <c r="R27" s="12"/>
    </row>
    <row r="28" spans="1:18" ht="12.75" customHeight="1" x14ac:dyDescent="0.2">
      <c r="A28" s="3" t="s">
        <v>25</v>
      </c>
      <c r="B28" s="8" t="s">
        <v>5</v>
      </c>
      <c r="C28" s="8" t="s">
        <v>5</v>
      </c>
      <c r="D28" s="8">
        <v>255</v>
      </c>
      <c r="E28" s="8">
        <v>188</v>
      </c>
      <c r="F28" s="8" t="s">
        <v>5</v>
      </c>
      <c r="G28" s="8" t="s">
        <v>5</v>
      </c>
      <c r="H28" s="8">
        <v>122.265</v>
      </c>
      <c r="I28" s="8">
        <v>293</v>
      </c>
      <c r="J28" s="8">
        <v>33</v>
      </c>
      <c r="K28" s="8">
        <v>25</v>
      </c>
      <c r="L28" s="8">
        <v>16</v>
      </c>
      <c r="M28" s="8">
        <v>111</v>
      </c>
      <c r="N28" s="8">
        <v>172</v>
      </c>
      <c r="O28" s="8">
        <v>162</v>
      </c>
      <c r="P28" s="8">
        <v>933</v>
      </c>
      <c r="Q28" s="8">
        <v>1711</v>
      </c>
      <c r="R28" s="12"/>
    </row>
    <row r="29" spans="1:18" ht="12.75" customHeight="1" x14ac:dyDescent="0.2">
      <c r="A29" s="3" t="s">
        <v>26</v>
      </c>
      <c r="B29" s="8" t="s">
        <v>5</v>
      </c>
      <c r="C29" s="8" t="s">
        <v>5</v>
      </c>
      <c r="D29" s="8">
        <v>20999</v>
      </c>
      <c r="E29" s="8">
        <v>11812</v>
      </c>
      <c r="F29" s="8">
        <v>5965</v>
      </c>
      <c r="G29" s="8">
        <v>5779</v>
      </c>
      <c r="H29" s="8">
        <v>44516.396999999997</v>
      </c>
      <c r="I29" s="8">
        <v>41425</v>
      </c>
      <c r="J29" s="8">
        <v>6494</v>
      </c>
      <c r="K29" s="8">
        <v>3465</v>
      </c>
      <c r="L29" s="8" t="s">
        <v>5</v>
      </c>
      <c r="M29" s="8" t="s">
        <v>5</v>
      </c>
      <c r="N29" s="8">
        <v>72838</v>
      </c>
      <c r="O29" s="8">
        <v>22755</v>
      </c>
      <c r="P29" s="8">
        <v>5384</v>
      </c>
      <c r="Q29" s="8">
        <v>90619</v>
      </c>
      <c r="R29" s="12"/>
    </row>
    <row r="30" spans="1:18" ht="12.75" customHeight="1" x14ac:dyDescent="0.2">
      <c r="A30" s="3" t="s">
        <v>27</v>
      </c>
      <c r="B30" s="8">
        <v>1558</v>
      </c>
      <c r="C30" s="8">
        <v>89</v>
      </c>
      <c r="D30" s="8">
        <v>16659</v>
      </c>
      <c r="E30" s="8">
        <v>6836</v>
      </c>
      <c r="F30" s="8" t="s">
        <v>5</v>
      </c>
      <c r="G30" s="8">
        <v>1</v>
      </c>
      <c r="H30" s="8">
        <v>105.095</v>
      </c>
      <c r="I30" s="8">
        <v>538</v>
      </c>
      <c r="J30" s="8">
        <v>520</v>
      </c>
      <c r="K30" s="8">
        <v>13</v>
      </c>
      <c r="L30" s="8">
        <v>6762</v>
      </c>
      <c r="M30" s="8">
        <v>238</v>
      </c>
      <c r="N30" s="8">
        <v>209</v>
      </c>
      <c r="O30" s="8">
        <v>84</v>
      </c>
      <c r="P30" s="8">
        <v>3669</v>
      </c>
      <c r="Q30" s="8">
        <v>11468</v>
      </c>
      <c r="R30" s="12"/>
    </row>
    <row r="31" spans="1:18" ht="12.75" customHeight="1" x14ac:dyDescent="0.2">
      <c r="A31" s="3" t="s">
        <v>28</v>
      </c>
      <c r="B31" s="8" t="s">
        <v>5</v>
      </c>
      <c r="C31" s="8" t="s">
        <v>5</v>
      </c>
      <c r="D31" s="8">
        <v>99683</v>
      </c>
      <c r="E31" s="8">
        <v>25891</v>
      </c>
      <c r="F31" s="8" t="s">
        <v>5</v>
      </c>
      <c r="G31" s="8" t="s">
        <v>5</v>
      </c>
      <c r="H31" s="8">
        <v>967.65599999999995</v>
      </c>
      <c r="I31" s="8">
        <v>885</v>
      </c>
      <c r="J31" s="8">
        <v>41650</v>
      </c>
      <c r="K31" s="8">
        <v>13528</v>
      </c>
      <c r="L31" s="8">
        <v>3201</v>
      </c>
      <c r="M31" s="8">
        <v>2835</v>
      </c>
      <c r="N31" s="8" t="s">
        <v>5</v>
      </c>
      <c r="O31" s="8" t="s">
        <v>5</v>
      </c>
      <c r="P31" s="8">
        <v>8339</v>
      </c>
      <c r="Q31" s="8">
        <v>51479</v>
      </c>
      <c r="R31" s="12"/>
    </row>
    <row r="32" spans="1:18" ht="12.75" customHeight="1" x14ac:dyDescent="0.2">
      <c r="A32" s="3" t="s">
        <v>29</v>
      </c>
      <c r="B32" s="8" t="s">
        <v>5</v>
      </c>
      <c r="C32" s="8" t="s">
        <v>5</v>
      </c>
      <c r="D32" s="8">
        <v>12815</v>
      </c>
      <c r="E32" s="8">
        <v>3662</v>
      </c>
      <c r="F32" s="8">
        <v>2496</v>
      </c>
      <c r="G32" s="8">
        <v>1819</v>
      </c>
      <c r="H32" s="8">
        <v>8236.3760000000002</v>
      </c>
      <c r="I32" s="8">
        <v>6380</v>
      </c>
      <c r="J32" s="8">
        <v>777</v>
      </c>
      <c r="K32" s="8">
        <v>233</v>
      </c>
      <c r="L32" s="8">
        <v>3</v>
      </c>
      <c r="M32" s="8">
        <v>7</v>
      </c>
      <c r="N32" s="8" t="s">
        <v>5</v>
      </c>
      <c r="O32" s="8" t="s">
        <v>5</v>
      </c>
      <c r="P32" s="8">
        <v>1907</v>
      </c>
      <c r="Q32" s="8">
        <v>14007</v>
      </c>
      <c r="R32" s="12"/>
    </row>
    <row r="33" spans="1:18" ht="12.75" customHeight="1" x14ac:dyDescent="0.2">
      <c r="A33" s="3" t="s">
        <v>45</v>
      </c>
      <c r="B33" s="8" t="s">
        <v>5</v>
      </c>
      <c r="C33" s="8" t="s">
        <v>5</v>
      </c>
      <c r="D33" s="8" t="s">
        <v>5</v>
      </c>
      <c r="E33" s="8" t="s">
        <v>5</v>
      </c>
      <c r="F33" s="8" t="s">
        <v>5</v>
      </c>
      <c r="G33" s="8" t="s">
        <v>5</v>
      </c>
      <c r="H33" s="8">
        <v>12</v>
      </c>
      <c r="I33" s="8">
        <v>55</v>
      </c>
      <c r="J33" s="8" t="s">
        <v>5</v>
      </c>
      <c r="K33" s="8" t="s">
        <v>5</v>
      </c>
      <c r="L33" s="8" t="s">
        <v>5</v>
      </c>
      <c r="M33" s="8" t="s">
        <v>5</v>
      </c>
      <c r="N33" s="8">
        <v>18</v>
      </c>
      <c r="O33" s="8">
        <v>14</v>
      </c>
      <c r="P33" s="8">
        <v>183</v>
      </c>
      <c r="Q33" s="8">
        <v>251</v>
      </c>
      <c r="R33" s="12"/>
    </row>
    <row r="34" spans="1:18" ht="12.75" customHeight="1" x14ac:dyDescent="0.2">
      <c r="A34" s="3" t="s">
        <v>30</v>
      </c>
      <c r="B34" s="8" t="s">
        <v>5</v>
      </c>
      <c r="C34" s="8" t="s">
        <v>5</v>
      </c>
      <c r="D34" s="8">
        <v>11430</v>
      </c>
      <c r="E34" s="8">
        <v>3926</v>
      </c>
      <c r="F34" s="8" t="s">
        <v>5</v>
      </c>
      <c r="G34" s="8" t="s">
        <v>5</v>
      </c>
      <c r="H34" s="8">
        <v>7416.8670000000002</v>
      </c>
      <c r="I34" s="8">
        <v>9075</v>
      </c>
      <c r="J34" s="8">
        <v>149</v>
      </c>
      <c r="K34" s="8">
        <v>46</v>
      </c>
      <c r="L34" s="8">
        <v>371</v>
      </c>
      <c r="M34" s="8">
        <v>240</v>
      </c>
      <c r="N34" s="8" t="s">
        <v>5</v>
      </c>
      <c r="O34" s="8" t="s">
        <v>5</v>
      </c>
      <c r="P34" s="8">
        <v>297</v>
      </c>
      <c r="Q34" s="8">
        <v>13585</v>
      </c>
      <c r="R34" s="12"/>
    </row>
    <row r="35" spans="1:18" ht="12.75" customHeight="1" x14ac:dyDescent="0.2">
      <c r="A35" s="3" t="s">
        <v>31</v>
      </c>
      <c r="B35" s="8" t="s">
        <v>5</v>
      </c>
      <c r="C35" s="8" t="s">
        <v>5</v>
      </c>
      <c r="D35" s="8">
        <v>8139</v>
      </c>
      <c r="E35" s="8">
        <v>4621</v>
      </c>
      <c r="F35" s="8" t="s">
        <v>5</v>
      </c>
      <c r="G35" s="8" t="s">
        <v>5</v>
      </c>
      <c r="H35" s="8">
        <v>1546.9960000000001</v>
      </c>
      <c r="I35" s="8">
        <v>1718</v>
      </c>
      <c r="J35" s="8" t="s">
        <v>5</v>
      </c>
      <c r="K35" s="8" t="s">
        <v>5</v>
      </c>
      <c r="L35" s="8" t="s">
        <v>5</v>
      </c>
      <c r="M35" s="8">
        <v>1</v>
      </c>
      <c r="N35" s="8">
        <v>129</v>
      </c>
      <c r="O35" s="8">
        <v>138</v>
      </c>
      <c r="P35" s="8">
        <v>5</v>
      </c>
      <c r="Q35" s="8">
        <v>6483</v>
      </c>
      <c r="R35" s="12"/>
    </row>
    <row r="36" spans="1:18" ht="12.75" customHeight="1" x14ac:dyDescent="0.2">
      <c r="A36" s="3" t="s">
        <v>32</v>
      </c>
      <c r="B36" s="8" t="s">
        <v>5</v>
      </c>
      <c r="C36" s="8" t="s">
        <v>5</v>
      </c>
      <c r="D36" s="8">
        <v>2266</v>
      </c>
      <c r="E36" s="8">
        <v>741</v>
      </c>
      <c r="F36" s="8" t="s">
        <v>5</v>
      </c>
      <c r="G36" s="8" t="s">
        <v>5</v>
      </c>
      <c r="H36" s="8">
        <v>3129.2669999999998</v>
      </c>
      <c r="I36" s="8">
        <v>2065</v>
      </c>
      <c r="J36" s="8" t="s">
        <v>5</v>
      </c>
      <c r="K36" s="8" t="s">
        <v>5</v>
      </c>
      <c r="L36" s="8" t="s">
        <v>5</v>
      </c>
      <c r="M36" s="8" t="s">
        <v>5</v>
      </c>
      <c r="N36" s="8" t="s">
        <v>5</v>
      </c>
      <c r="O36" s="8" t="s">
        <v>5</v>
      </c>
      <c r="P36" s="8" t="s">
        <v>5</v>
      </c>
      <c r="Q36" s="8">
        <v>2806</v>
      </c>
      <c r="R36" s="12"/>
    </row>
    <row r="37" spans="1:18" ht="12.75" customHeight="1" x14ac:dyDescent="0.2">
      <c r="A37" s="3" t="s">
        <v>34</v>
      </c>
      <c r="B37" s="8">
        <v>61984</v>
      </c>
      <c r="C37" s="8">
        <v>7767</v>
      </c>
      <c r="D37" s="8">
        <v>90654</v>
      </c>
      <c r="E37" s="8">
        <v>26454</v>
      </c>
      <c r="F37" s="8">
        <v>37847</v>
      </c>
      <c r="G37" s="8">
        <v>27896</v>
      </c>
      <c r="H37" s="8">
        <v>7205.5010000000002</v>
      </c>
      <c r="I37" s="8">
        <v>7774</v>
      </c>
      <c r="J37" s="8">
        <v>9467</v>
      </c>
      <c r="K37" s="8">
        <v>3767</v>
      </c>
      <c r="L37" s="8">
        <v>165</v>
      </c>
      <c r="M37" s="8">
        <v>104</v>
      </c>
      <c r="N37" s="8">
        <v>1967</v>
      </c>
      <c r="O37" s="8">
        <v>509</v>
      </c>
      <c r="P37" s="8">
        <v>366</v>
      </c>
      <c r="Q37" s="8">
        <v>74636</v>
      </c>
      <c r="R37" s="12"/>
    </row>
    <row r="38" spans="1:18" ht="12.75" customHeight="1" x14ac:dyDescent="0.2">
      <c r="A38" s="3" t="s">
        <v>35</v>
      </c>
      <c r="B38" s="8">
        <v>5588</v>
      </c>
      <c r="C38" s="8">
        <v>613</v>
      </c>
      <c r="D38" s="8">
        <v>80750</v>
      </c>
      <c r="E38" s="8">
        <v>20541</v>
      </c>
      <c r="F38" s="8">
        <v>13647</v>
      </c>
      <c r="G38" s="8">
        <v>12056</v>
      </c>
      <c r="H38" s="8">
        <v>3481.0709999999999</v>
      </c>
      <c r="I38" s="8">
        <v>3392</v>
      </c>
      <c r="J38" s="8">
        <v>2376</v>
      </c>
      <c r="K38" s="8">
        <v>1314</v>
      </c>
      <c r="L38" s="8">
        <v>9</v>
      </c>
      <c r="M38" s="8">
        <v>17</v>
      </c>
      <c r="N38" s="8">
        <v>1083</v>
      </c>
      <c r="O38" s="8">
        <v>195</v>
      </c>
      <c r="P38" s="8">
        <v>11462</v>
      </c>
      <c r="Q38" s="8">
        <v>49591</v>
      </c>
      <c r="R38" s="12"/>
    </row>
    <row r="39" spans="1:18" ht="12.75" customHeight="1" x14ac:dyDescent="0.2">
      <c r="A39" s="3" t="s">
        <v>36</v>
      </c>
      <c r="B39" s="8">
        <v>99</v>
      </c>
      <c r="C39" s="8">
        <v>56</v>
      </c>
      <c r="D39" s="8">
        <v>4235</v>
      </c>
      <c r="E39" s="8">
        <v>2053</v>
      </c>
      <c r="F39" s="8" t="s">
        <v>5</v>
      </c>
      <c r="G39" s="8" t="s">
        <v>5</v>
      </c>
      <c r="H39" s="8">
        <v>17.399999999999999</v>
      </c>
      <c r="I39" s="8">
        <v>42</v>
      </c>
      <c r="J39" s="8">
        <v>20</v>
      </c>
      <c r="K39" s="8">
        <v>32</v>
      </c>
      <c r="L39" s="8">
        <v>720</v>
      </c>
      <c r="M39" s="8">
        <v>153</v>
      </c>
      <c r="N39" s="8">
        <v>232</v>
      </c>
      <c r="O39" s="8">
        <v>75</v>
      </c>
      <c r="P39" s="8">
        <v>2205</v>
      </c>
      <c r="Q39" s="8">
        <v>4616</v>
      </c>
      <c r="R39" s="12"/>
    </row>
    <row r="40" spans="1:18" ht="12.75" customHeight="1" x14ac:dyDescent="0.2">
      <c r="A40" s="3" t="s">
        <v>37</v>
      </c>
      <c r="B40" s="8">
        <v>67208</v>
      </c>
      <c r="C40" s="8">
        <v>7783</v>
      </c>
      <c r="D40" s="8">
        <v>75521</v>
      </c>
      <c r="E40" s="8">
        <v>21126</v>
      </c>
      <c r="F40" s="8" t="s">
        <v>5</v>
      </c>
      <c r="G40" s="8" t="s">
        <v>5</v>
      </c>
      <c r="H40" s="8">
        <v>1985.3340000000001</v>
      </c>
      <c r="I40" s="8">
        <v>1569</v>
      </c>
      <c r="J40" s="8">
        <v>9994</v>
      </c>
      <c r="K40" s="8">
        <v>3260</v>
      </c>
      <c r="L40" s="8">
        <v>739</v>
      </c>
      <c r="M40" s="8">
        <v>513</v>
      </c>
      <c r="N40" s="8" t="s">
        <v>5</v>
      </c>
      <c r="O40" s="8" t="s">
        <v>5</v>
      </c>
      <c r="P40" s="8">
        <v>17974</v>
      </c>
      <c r="Q40" s="8">
        <v>52226</v>
      </c>
      <c r="R40" s="12"/>
    </row>
    <row r="41" spans="1:18" ht="12.75" customHeight="1" x14ac:dyDescent="0.2">
      <c r="A41" s="3" t="s">
        <v>202</v>
      </c>
      <c r="B41" s="8" t="s">
        <v>5</v>
      </c>
      <c r="C41" s="8" t="s">
        <v>5</v>
      </c>
      <c r="D41" s="8">
        <v>180627</v>
      </c>
      <c r="E41" s="8">
        <v>149380</v>
      </c>
      <c r="F41" s="8">
        <v>1856</v>
      </c>
      <c r="G41" s="8">
        <v>1714</v>
      </c>
      <c r="H41" s="8">
        <v>15876.057000000001</v>
      </c>
      <c r="I41" s="8">
        <v>10324</v>
      </c>
      <c r="J41" s="8">
        <v>45732</v>
      </c>
      <c r="K41" s="8">
        <v>19473</v>
      </c>
      <c r="L41" s="8">
        <v>85</v>
      </c>
      <c r="M41" s="8">
        <v>56</v>
      </c>
      <c r="N41" s="8">
        <v>880</v>
      </c>
      <c r="O41" s="8">
        <v>502</v>
      </c>
      <c r="P41" s="8">
        <v>64989</v>
      </c>
      <c r="Q41" s="8">
        <v>246439</v>
      </c>
      <c r="R41" s="12"/>
    </row>
    <row r="42" spans="1:18" ht="12.75" customHeight="1" x14ac:dyDescent="0.2">
      <c r="A42" s="3" t="s">
        <v>40</v>
      </c>
      <c r="B42" s="8">
        <v>18616</v>
      </c>
      <c r="C42" s="8">
        <v>2612</v>
      </c>
      <c r="D42" s="8">
        <v>211470</v>
      </c>
      <c r="E42" s="8">
        <v>56108</v>
      </c>
      <c r="F42" s="8">
        <v>3333</v>
      </c>
      <c r="G42" s="8">
        <v>2455</v>
      </c>
      <c r="H42" s="8">
        <v>1369.258</v>
      </c>
      <c r="I42" s="8">
        <v>1148</v>
      </c>
      <c r="J42" s="8">
        <v>26812</v>
      </c>
      <c r="K42" s="8">
        <v>12463</v>
      </c>
      <c r="L42" s="8">
        <v>90</v>
      </c>
      <c r="M42" s="8">
        <v>52</v>
      </c>
      <c r="N42" s="8">
        <v>3169</v>
      </c>
      <c r="O42" s="8">
        <v>1005</v>
      </c>
      <c r="P42" s="8">
        <v>5413</v>
      </c>
      <c r="Q42" s="8">
        <v>81256</v>
      </c>
      <c r="R42" s="12"/>
    </row>
    <row r="43" spans="1:18" ht="12.75" customHeight="1" x14ac:dyDescent="0.2">
      <c r="A43" s="3" t="s">
        <v>217</v>
      </c>
      <c r="B43" s="8">
        <v>2587</v>
      </c>
      <c r="C43" s="8">
        <v>886</v>
      </c>
      <c r="D43" s="8">
        <v>39462</v>
      </c>
      <c r="E43" s="8">
        <v>16271</v>
      </c>
      <c r="F43" s="8">
        <v>3629</v>
      </c>
      <c r="G43" s="8">
        <v>3240</v>
      </c>
      <c r="H43" s="8">
        <v>9860.4</v>
      </c>
      <c r="I43" s="8">
        <v>10205</v>
      </c>
      <c r="J43" s="8">
        <v>18940</v>
      </c>
      <c r="K43" s="8">
        <v>7697</v>
      </c>
      <c r="L43" s="8">
        <v>672</v>
      </c>
      <c r="M43" s="8">
        <v>596</v>
      </c>
      <c r="N43" s="8">
        <v>433</v>
      </c>
      <c r="O43" s="8">
        <v>342</v>
      </c>
      <c r="P43" s="8">
        <v>19518</v>
      </c>
      <c r="Q43" s="8">
        <v>58755</v>
      </c>
      <c r="R43" s="12"/>
    </row>
    <row r="44" spans="1:18" ht="12.75" customHeight="1" x14ac:dyDescent="0.2">
      <c r="A44" s="27" t="s">
        <v>41</v>
      </c>
      <c r="B44" s="28">
        <v>7572459</v>
      </c>
      <c r="C44" s="28">
        <v>857879</v>
      </c>
      <c r="D44" s="28">
        <v>1787447</v>
      </c>
      <c r="E44" s="28">
        <v>733035</v>
      </c>
      <c r="F44" s="28">
        <v>824395</v>
      </c>
      <c r="G44" s="28">
        <v>569587</v>
      </c>
      <c r="H44" s="28">
        <v>361912</v>
      </c>
      <c r="I44" s="28">
        <v>378111</v>
      </c>
      <c r="J44" s="28">
        <v>510470</v>
      </c>
      <c r="K44" s="28">
        <v>248589</v>
      </c>
      <c r="L44" s="28">
        <v>78762</v>
      </c>
      <c r="M44" s="28">
        <v>113547</v>
      </c>
      <c r="N44" s="28">
        <v>253189</v>
      </c>
      <c r="O44" s="28">
        <v>110671</v>
      </c>
      <c r="P44" s="28">
        <v>555287</v>
      </c>
      <c r="Q44" s="28">
        <v>3566707</v>
      </c>
      <c r="R44" s="12"/>
    </row>
    <row r="45" spans="1:18" ht="12.75" customHeight="1" x14ac:dyDescent="0.2">
      <c r="Q45" s="10"/>
    </row>
    <row r="46" spans="1:18" ht="12.75" customHeight="1" x14ac:dyDescent="0.2">
      <c r="A46" s="5" t="s">
        <v>54</v>
      </c>
      <c r="Q46" s="10"/>
    </row>
    <row r="47" spans="1:18" ht="12.75" customHeight="1" x14ac:dyDescent="0.2">
      <c r="A47" s="31" t="s">
        <v>229</v>
      </c>
      <c r="Q47" s="10"/>
    </row>
    <row r="48" spans="1:18"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224</v>
      </c>
    </row>
    <row r="54" spans="1:1" ht="12.75" customHeight="1" x14ac:dyDescent="0.2">
      <c r="A54" s="3" t="s">
        <v>210</v>
      </c>
    </row>
    <row r="55" spans="1:1" ht="12.75" customHeight="1" x14ac:dyDescent="0.2">
      <c r="A55" s="3" t="s">
        <v>211</v>
      </c>
    </row>
    <row r="56" spans="1:1" ht="12.75" customHeight="1" x14ac:dyDescent="0.2">
      <c r="A56" s="3" t="s">
        <v>225</v>
      </c>
    </row>
    <row r="57" spans="1:1" ht="12.75" customHeight="1" x14ac:dyDescent="0.2">
      <c r="A57" s="3" t="s">
        <v>213</v>
      </c>
    </row>
    <row r="58" spans="1:1" ht="12.75" customHeight="1" x14ac:dyDescent="0.2"/>
    <row r="59" spans="1:1" ht="12.75" customHeight="1" x14ac:dyDescent="0.2">
      <c r="A59" s="7" t="s">
        <v>226</v>
      </c>
    </row>
    <row r="60" spans="1:1" ht="12.75" customHeight="1" x14ac:dyDescent="0.2">
      <c r="A60" s="6" t="s">
        <v>220</v>
      </c>
    </row>
    <row r="61" spans="1:1" ht="12.75" customHeight="1" x14ac:dyDescent="0.2">
      <c r="A61" s="4" t="s">
        <v>221</v>
      </c>
    </row>
    <row r="62" spans="1:1" ht="12.75" customHeight="1" x14ac:dyDescent="0.2">
      <c r="A62" s="3" t="s">
        <v>222</v>
      </c>
    </row>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sheetData>
  <mergeCells count="8">
    <mergeCell ref="N3:O3"/>
    <mergeCell ref="A3:A5"/>
    <mergeCell ref="B3:C3"/>
    <mergeCell ref="D3:E3"/>
    <mergeCell ref="F3:G3"/>
    <mergeCell ref="J3:K3"/>
    <mergeCell ref="L3:M3"/>
    <mergeCell ref="H3:I3"/>
  </mergeCells>
  <phoneticPr fontId="1" type="noConversion"/>
  <pageMargins left="0.47" right="0.39370078740157483" top="0.39370078740157483" bottom="0.34" header="0.51181102362204722" footer="0.16"/>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82"/>
  <sheetViews>
    <sheetView zoomScaleNormal="100" workbookViewId="0"/>
  </sheetViews>
  <sheetFormatPr defaultRowHeight="11.25" x14ac:dyDescent="0.2"/>
  <cols>
    <col min="1" max="1" width="17.85546875" style="3" customWidth="1"/>
    <col min="2" max="15" width="8.7109375" style="3" customWidth="1"/>
    <col min="16" max="17" width="11.7109375" style="3" customWidth="1"/>
    <col min="18" max="16384" width="9.140625" style="3"/>
  </cols>
  <sheetData>
    <row r="1" spans="1:17" s="22" customFormat="1" ht="17.25" x14ac:dyDescent="0.25">
      <c r="A1" s="1" t="s">
        <v>233</v>
      </c>
    </row>
    <row r="2" spans="1:17" ht="11.25" customHeight="1" x14ac:dyDescent="0.2">
      <c r="A2" s="13"/>
    </row>
    <row r="3" spans="1:17" ht="25.5" customHeight="1" x14ac:dyDescent="0.2">
      <c r="A3" s="103" t="s">
        <v>47</v>
      </c>
      <c r="B3" s="105" t="s">
        <v>48</v>
      </c>
      <c r="C3" s="105"/>
      <c r="D3" s="106" t="s">
        <v>72</v>
      </c>
      <c r="E3" s="106"/>
      <c r="F3" s="105" t="s">
        <v>49</v>
      </c>
      <c r="G3" s="105"/>
      <c r="H3" s="105" t="s">
        <v>215</v>
      </c>
      <c r="I3" s="105"/>
      <c r="J3" s="105" t="s">
        <v>0</v>
      </c>
      <c r="K3" s="105"/>
      <c r="L3" s="102" t="s">
        <v>1</v>
      </c>
      <c r="M3" s="102"/>
      <c r="N3" s="102" t="s">
        <v>205</v>
      </c>
      <c r="O3" s="102"/>
      <c r="P3" s="32" t="s">
        <v>206</v>
      </c>
      <c r="Q3" s="32" t="s">
        <v>207</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1947</v>
      </c>
      <c r="E6" s="8">
        <v>1473</v>
      </c>
      <c r="F6" s="8" t="s">
        <v>5</v>
      </c>
      <c r="G6" s="8" t="s">
        <v>5</v>
      </c>
      <c r="H6" s="8" t="s">
        <v>214</v>
      </c>
      <c r="I6" s="8" t="s">
        <v>214</v>
      </c>
      <c r="J6" s="8">
        <v>46</v>
      </c>
      <c r="K6" s="8">
        <v>24</v>
      </c>
      <c r="L6" s="8">
        <v>182</v>
      </c>
      <c r="M6" s="8">
        <v>207</v>
      </c>
      <c r="N6" s="8">
        <v>12</v>
      </c>
      <c r="O6" s="8">
        <v>19</v>
      </c>
      <c r="P6" s="8">
        <v>1043</v>
      </c>
      <c r="Q6" s="12">
        <v>2764</v>
      </c>
    </row>
    <row r="7" spans="1:17" ht="12.75" customHeight="1" x14ac:dyDescent="0.2">
      <c r="A7" s="3" t="s">
        <v>6</v>
      </c>
      <c r="B7" s="8">
        <v>54</v>
      </c>
      <c r="C7" s="8">
        <v>45</v>
      </c>
      <c r="D7" s="8">
        <v>240289</v>
      </c>
      <c r="E7" s="8">
        <v>170518</v>
      </c>
      <c r="F7" s="8">
        <v>131921</v>
      </c>
      <c r="G7" s="8">
        <v>117445</v>
      </c>
      <c r="H7" s="8" t="s">
        <v>214</v>
      </c>
      <c r="I7" s="8" t="s">
        <v>214</v>
      </c>
      <c r="J7" s="8">
        <v>5322</v>
      </c>
      <c r="K7" s="8">
        <v>2178</v>
      </c>
      <c r="L7" s="8">
        <v>52809</v>
      </c>
      <c r="M7" s="8">
        <v>51888</v>
      </c>
      <c r="N7" s="8">
        <v>97112</v>
      </c>
      <c r="O7" s="8">
        <v>39452</v>
      </c>
      <c r="P7" s="8">
        <v>258628</v>
      </c>
      <c r="Q7" s="12">
        <v>640153</v>
      </c>
    </row>
    <row r="8" spans="1:17" ht="12.75" customHeight="1" x14ac:dyDescent="0.2">
      <c r="A8" s="3" t="s">
        <v>7</v>
      </c>
      <c r="B8" s="8" t="s">
        <v>5</v>
      </c>
      <c r="C8" s="8" t="s">
        <v>5</v>
      </c>
      <c r="D8" s="8">
        <v>40</v>
      </c>
      <c r="E8" s="8">
        <v>25</v>
      </c>
      <c r="F8" s="8">
        <v>5801</v>
      </c>
      <c r="G8" s="8">
        <v>5254</v>
      </c>
      <c r="H8" s="8" t="s">
        <v>214</v>
      </c>
      <c r="I8" s="8" t="s">
        <v>214</v>
      </c>
      <c r="J8" s="8">
        <v>30</v>
      </c>
      <c r="K8" s="8">
        <v>6</v>
      </c>
      <c r="L8" s="8" t="s">
        <v>5</v>
      </c>
      <c r="M8" s="8" t="s">
        <v>5</v>
      </c>
      <c r="N8" s="8" t="s">
        <v>5</v>
      </c>
      <c r="O8" s="8" t="s">
        <v>5</v>
      </c>
      <c r="P8" s="8">
        <v>283</v>
      </c>
      <c r="Q8" s="12">
        <v>5569</v>
      </c>
    </row>
    <row r="9" spans="1:17" ht="12.75" customHeight="1" x14ac:dyDescent="0.2">
      <c r="A9" s="3" t="s">
        <v>201</v>
      </c>
      <c r="B9" s="8">
        <v>10</v>
      </c>
      <c r="C9" s="8">
        <v>9</v>
      </c>
      <c r="D9" s="8">
        <v>1886</v>
      </c>
      <c r="E9" s="8">
        <v>1209</v>
      </c>
      <c r="F9" s="8" t="s">
        <v>5</v>
      </c>
      <c r="G9" s="8" t="s">
        <v>5</v>
      </c>
      <c r="H9" s="8" t="s">
        <v>214</v>
      </c>
      <c r="I9" s="8" t="s">
        <v>214</v>
      </c>
      <c r="J9" s="8">
        <v>224</v>
      </c>
      <c r="K9" s="8">
        <v>3</v>
      </c>
      <c r="L9" s="8">
        <v>1</v>
      </c>
      <c r="M9" s="8">
        <v>8</v>
      </c>
      <c r="N9" s="8" t="s">
        <v>5</v>
      </c>
      <c r="O9" s="8" t="s">
        <v>5</v>
      </c>
      <c r="P9" s="8">
        <v>2953</v>
      </c>
      <c r="Q9" s="12">
        <v>4182</v>
      </c>
    </row>
    <row r="10" spans="1:17" ht="12.75" customHeight="1" x14ac:dyDescent="0.2">
      <c r="A10" s="3" t="s">
        <v>9</v>
      </c>
      <c r="B10" s="8" t="s">
        <v>5</v>
      </c>
      <c r="C10" s="8" t="s">
        <v>5</v>
      </c>
      <c r="D10" s="8">
        <v>415</v>
      </c>
      <c r="E10" s="8">
        <v>220</v>
      </c>
      <c r="F10" s="8" t="s">
        <v>5</v>
      </c>
      <c r="G10" s="8" t="s">
        <v>5</v>
      </c>
      <c r="H10" s="8" t="s">
        <v>214</v>
      </c>
      <c r="I10" s="8" t="s">
        <v>214</v>
      </c>
      <c r="J10" s="8">
        <v>1340</v>
      </c>
      <c r="K10" s="8">
        <v>404</v>
      </c>
      <c r="L10" s="8" t="s">
        <v>5</v>
      </c>
      <c r="M10" s="8" t="s">
        <v>5</v>
      </c>
      <c r="N10" s="8">
        <v>4</v>
      </c>
      <c r="O10" s="8">
        <v>3</v>
      </c>
      <c r="P10" s="8">
        <v>352</v>
      </c>
      <c r="Q10" s="12">
        <v>980</v>
      </c>
    </row>
    <row r="11" spans="1:17" ht="12.75" customHeight="1" x14ac:dyDescent="0.2">
      <c r="A11" s="3" t="s">
        <v>61</v>
      </c>
      <c r="B11" s="8">
        <v>1438770</v>
      </c>
      <c r="C11" s="8">
        <v>131251</v>
      </c>
      <c r="D11" s="8">
        <v>217711</v>
      </c>
      <c r="E11" s="8">
        <v>70585</v>
      </c>
      <c r="F11" s="8">
        <v>211731</v>
      </c>
      <c r="G11" s="8">
        <v>169990</v>
      </c>
      <c r="H11" s="8" t="s">
        <v>214</v>
      </c>
      <c r="I11" s="8" t="s">
        <v>214</v>
      </c>
      <c r="J11" s="8">
        <v>72028</v>
      </c>
      <c r="K11" s="8">
        <v>28744</v>
      </c>
      <c r="L11" s="8">
        <v>499</v>
      </c>
      <c r="M11" s="8">
        <v>480</v>
      </c>
      <c r="N11" s="8">
        <v>2493</v>
      </c>
      <c r="O11" s="8">
        <v>1718</v>
      </c>
      <c r="P11" s="8">
        <v>13785</v>
      </c>
      <c r="Q11" s="12">
        <v>416554</v>
      </c>
    </row>
    <row r="12" spans="1:17" ht="12.75" customHeight="1" x14ac:dyDescent="0.2">
      <c r="A12" s="3" t="s">
        <v>11</v>
      </c>
      <c r="B12" s="8" t="s">
        <v>5</v>
      </c>
      <c r="C12" s="8" t="s">
        <v>5</v>
      </c>
      <c r="D12" s="8">
        <v>4657</v>
      </c>
      <c r="E12" s="8">
        <v>2612</v>
      </c>
      <c r="F12" s="8" t="s">
        <v>5</v>
      </c>
      <c r="G12" s="8" t="s">
        <v>5</v>
      </c>
      <c r="H12" s="8" t="s">
        <v>214</v>
      </c>
      <c r="I12" s="8" t="s">
        <v>214</v>
      </c>
      <c r="J12" s="8">
        <v>124</v>
      </c>
      <c r="K12" s="8">
        <v>99</v>
      </c>
      <c r="L12" s="8">
        <v>575</v>
      </c>
      <c r="M12" s="8">
        <v>369</v>
      </c>
      <c r="N12" s="8">
        <v>301</v>
      </c>
      <c r="O12" s="8">
        <v>271</v>
      </c>
      <c r="P12" s="8">
        <v>4266</v>
      </c>
      <c r="Q12" s="12">
        <v>7618</v>
      </c>
    </row>
    <row r="13" spans="1:17" ht="12.75" customHeight="1" x14ac:dyDescent="0.2">
      <c r="A13" s="3" t="s">
        <v>12</v>
      </c>
      <c r="B13" s="8" t="s">
        <v>5</v>
      </c>
      <c r="C13" s="8" t="s">
        <v>5</v>
      </c>
      <c r="D13" s="8" t="s">
        <v>5</v>
      </c>
      <c r="E13" s="8" t="s">
        <v>5</v>
      </c>
      <c r="F13" s="8" t="s">
        <v>5</v>
      </c>
      <c r="G13" s="8" t="s">
        <v>5</v>
      </c>
      <c r="H13" s="8" t="s">
        <v>214</v>
      </c>
      <c r="I13" s="8" t="s">
        <v>214</v>
      </c>
      <c r="J13" s="8" t="s">
        <v>5</v>
      </c>
      <c r="K13" s="8" t="s">
        <v>5</v>
      </c>
      <c r="L13" s="8" t="s">
        <v>5</v>
      </c>
      <c r="M13" s="8" t="s">
        <v>5</v>
      </c>
      <c r="N13" s="8" t="s">
        <v>5</v>
      </c>
      <c r="O13" s="8" t="s">
        <v>5</v>
      </c>
      <c r="P13" s="8">
        <v>27</v>
      </c>
      <c r="Q13" s="12">
        <v>27</v>
      </c>
    </row>
    <row r="14" spans="1:17" ht="12.75" customHeight="1" x14ac:dyDescent="0.2">
      <c r="A14" s="3" t="s">
        <v>13</v>
      </c>
      <c r="B14" s="8" t="s">
        <v>5</v>
      </c>
      <c r="C14" s="8" t="s">
        <v>5</v>
      </c>
      <c r="D14" s="8">
        <v>2729</v>
      </c>
      <c r="E14" s="8">
        <v>1007</v>
      </c>
      <c r="F14" s="8" t="s">
        <v>5</v>
      </c>
      <c r="G14" s="8" t="s">
        <v>5</v>
      </c>
      <c r="H14" s="8" t="s">
        <v>214</v>
      </c>
      <c r="I14" s="8" t="s">
        <v>214</v>
      </c>
      <c r="J14" s="8">
        <v>1591</v>
      </c>
      <c r="K14" s="8">
        <v>942</v>
      </c>
      <c r="L14" s="8">
        <v>996</v>
      </c>
      <c r="M14" s="8">
        <v>928</v>
      </c>
      <c r="N14" s="8">
        <v>286</v>
      </c>
      <c r="O14" s="8">
        <v>67</v>
      </c>
      <c r="P14" s="8">
        <v>16747</v>
      </c>
      <c r="Q14" s="12">
        <v>19691</v>
      </c>
    </row>
    <row r="15" spans="1:17" ht="12.75" customHeight="1" x14ac:dyDescent="0.2">
      <c r="A15" s="3" t="s">
        <v>14</v>
      </c>
      <c r="B15" s="8" t="s">
        <v>5</v>
      </c>
      <c r="C15" s="8" t="s">
        <v>5</v>
      </c>
      <c r="D15" s="8">
        <v>11528</v>
      </c>
      <c r="E15" s="8">
        <v>8117</v>
      </c>
      <c r="F15" s="8" t="s">
        <v>5</v>
      </c>
      <c r="G15" s="8" t="s">
        <v>5</v>
      </c>
      <c r="H15" s="8" t="s">
        <v>214</v>
      </c>
      <c r="I15" s="8" t="s">
        <v>214</v>
      </c>
      <c r="J15" s="8">
        <v>151</v>
      </c>
      <c r="K15" s="8">
        <v>119</v>
      </c>
      <c r="L15" s="8">
        <v>99</v>
      </c>
      <c r="M15" s="8">
        <v>106</v>
      </c>
      <c r="N15" s="8">
        <v>51</v>
      </c>
      <c r="O15" s="8">
        <v>25</v>
      </c>
      <c r="P15" s="8">
        <v>2770</v>
      </c>
      <c r="Q15" s="12">
        <v>11137</v>
      </c>
    </row>
    <row r="16" spans="1:17" ht="12.75" customHeight="1" x14ac:dyDescent="0.2">
      <c r="A16" s="3" t="s">
        <v>16</v>
      </c>
      <c r="B16" s="8" t="s">
        <v>5</v>
      </c>
      <c r="C16" s="8" t="s">
        <v>5</v>
      </c>
      <c r="D16" s="8" t="s">
        <v>5</v>
      </c>
      <c r="E16" s="8" t="s">
        <v>5</v>
      </c>
      <c r="F16" s="8" t="s">
        <v>5</v>
      </c>
      <c r="G16" s="8" t="s">
        <v>5</v>
      </c>
      <c r="H16" s="8" t="s">
        <v>214</v>
      </c>
      <c r="I16" s="8" t="s">
        <v>214</v>
      </c>
      <c r="J16" s="8" t="s">
        <v>5</v>
      </c>
      <c r="K16" s="8" t="s">
        <v>5</v>
      </c>
      <c r="L16" s="8" t="s">
        <v>5</v>
      </c>
      <c r="M16" s="8" t="s">
        <v>5</v>
      </c>
      <c r="N16" s="8" t="s">
        <v>5</v>
      </c>
      <c r="O16" s="8" t="s">
        <v>5</v>
      </c>
      <c r="P16" s="8">
        <v>13</v>
      </c>
      <c r="Q16" s="12">
        <v>13</v>
      </c>
    </row>
    <row r="17" spans="1:17" ht="12.75" customHeight="1" x14ac:dyDescent="0.2">
      <c r="A17" s="18" t="s">
        <v>59</v>
      </c>
      <c r="B17" s="8">
        <v>2248</v>
      </c>
      <c r="C17" s="8">
        <v>232</v>
      </c>
      <c r="D17" s="8">
        <v>4730</v>
      </c>
      <c r="E17" s="8">
        <v>1471</v>
      </c>
      <c r="F17" s="8">
        <v>1780</v>
      </c>
      <c r="G17" s="8">
        <v>1530</v>
      </c>
      <c r="H17" s="8" t="s">
        <v>214</v>
      </c>
      <c r="I17" s="8" t="s">
        <v>214</v>
      </c>
      <c r="J17" s="8">
        <v>6069</v>
      </c>
      <c r="K17" s="8">
        <v>2375</v>
      </c>
      <c r="L17" s="8" t="s">
        <v>5</v>
      </c>
      <c r="M17" s="8" t="s">
        <v>5</v>
      </c>
      <c r="N17" s="8" t="s">
        <v>5</v>
      </c>
      <c r="O17" s="8" t="s">
        <v>5</v>
      </c>
      <c r="P17" s="8">
        <v>1569</v>
      </c>
      <c r="Q17" s="12">
        <v>7177</v>
      </c>
    </row>
    <row r="18" spans="1:17" ht="12.75" customHeight="1" x14ac:dyDescent="0.2">
      <c r="A18" s="3" t="s">
        <v>17</v>
      </c>
      <c r="B18" s="8">
        <v>597827</v>
      </c>
      <c r="C18" s="8">
        <v>61777</v>
      </c>
      <c r="D18" s="8">
        <v>5226</v>
      </c>
      <c r="E18" s="8">
        <v>1370</v>
      </c>
      <c r="F18" s="8">
        <v>3770</v>
      </c>
      <c r="G18" s="8">
        <v>2742</v>
      </c>
      <c r="H18" s="8" t="s">
        <v>214</v>
      </c>
      <c r="I18" s="8" t="s">
        <v>214</v>
      </c>
      <c r="J18" s="8">
        <v>15403</v>
      </c>
      <c r="K18" s="8">
        <v>4255</v>
      </c>
      <c r="L18" s="8" t="s">
        <v>5</v>
      </c>
      <c r="M18" s="8" t="s">
        <v>5</v>
      </c>
      <c r="N18" s="8">
        <v>127</v>
      </c>
      <c r="O18" s="8">
        <v>22</v>
      </c>
      <c r="P18" s="8">
        <v>7008</v>
      </c>
      <c r="Q18" s="12">
        <v>77173</v>
      </c>
    </row>
    <row r="19" spans="1:17" ht="12.75" customHeight="1" x14ac:dyDescent="0.2">
      <c r="A19" s="3" t="s">
        <v>18</v>
      </c>
      <c r="B19" s="8">
        <v>12325</v>
      </c>
      <c r="C19" s="8">
        <v>1987</v>
      </c>
      <c r="D19" s="8">
        <v>68155</v>
      </c>
      <c r="E19" s="8">
        <v>20079</v>
      </c>
      <c r="F19" s="8">
        <v>69190</v>
      </c>
      <c r="G19" s="8">
        <v>55242</v>
      </c>
      <c r="H19" s="8" t="s">
        <v>214</v>
      </c>
      <c r="I19" s="8" t="s">
        <v>214</v>
      </c>
      <c r="J19" s="8">
        <v>26653</v>
      </c>
      <c r="K19" s="8">
        <v>12228</v>
      </c>
      <c r="L19" s="8">
        <v>21</v>
      </c>
      <c r="M19" s="8">
        <v>7</v>
      </c>
      <c r="N19" s="8">
        <v>261</v>
      </c>
      <c r="O19" s="8">
        <v>145</v>
      </c>
      <c r="P19" s="8">
        <v>17454</v>
      </c>
      <c r="Q19" s="12">
        <v>107142</v>
      </c>
    </row>
    <row r="20" spans="1:17" ht="12.75" customHeight="1" x14ac:dyDescent="0.2">
      <c r="A20" s="3" t="s">
        <v>42</v>
      </c>
      <c r="B20" s="8" t="s">
        <v>5</v>
      </c>
      <c r="C20" s="8" t="s">
        <v>5</v>
      </c>
      <c r="D20" s="8" t="s">
        <v>5</v>
      </c>
      <c r="E20" s="8" t="s">
        <v>5</v>
      </c>
      <c r="F20" s="8" t="s">
        <v>5</v>
      </c>
      <c r="G20" s="8" t="s">
        <v>5</v>
      </c>
      <c r="H20" s="8" t="s">
        <v>214</v>
      </c>
      <c r="I20" s="8" t="s">
        <v>214</v>
      </c>
      <c r="J20" s="8" t="s">
        <v>5</v>
      </c>
      <c r="K20" s="8" t="s">
        <v>5</v>
      </c>
      <c r="L20" s="8" t="s">
        <v>5</v>
      </c>
      <c r="M20" s="8" t="s">
        <v>5</v>
      </c>
      <c r="N20" s="8" t="s">
        <v>5</v>
      </c>
      <c r="O20" s="8" t="s">
        <v>5</v>
      </c>
      <c r="P20" s="8">
        <v>137</v>
      </c>
      <c r="Q20" s="12">
        <v>137</v>
      </c>
    </row>
    <row r="21" spans="1:17" ht="12.75" customHeight="1" x14ac:dyDescent="0.2">
      <c r="A21" s="3" t="s">
        <v>43</v>
      </c>
      <c r="B21" s="8" t="s">
        <v>5</v>
      </c>
      <c r="C21" s="8" t="s">
        <v>5</v>
      </c>
      <c r="D21" s="8">
        <v>176</v>
      </c>
      <c r="E21" s="8">
        <v>192</v>
      </c>
      <c r="F21" s="8" t="s">
        <v>5</v>
      </c>
      <c r="G21" s="8" t="s">
        <v>5</v>
      </c>
      <c r="H21" s="8" t="s">
        <v>214</v>
      </c>
      <c r="I21" s="8" t="s">
        <v>214</v>
      </c>
      <c r="J21" s="8" t="s">
        <v>5</v>
      </c>
      <c r="K21" s="8" t="s">
        <v>5</v>
      </c>
      <c r="L21" s="8" t="s">
        <v>5</v>
      </c>
      <c r="M21" s="8" t="s">
        <v>5</v>
      </c>
      <c r="N21" s="8" t="s">
        <v>5</v>
      </c>
      <c r="O21" s="8" t="s">
        <v>5</v>
      </c>
      <c r="P21" s="8">
        <v>55</v>
      </c>
      <c r="Q21" s="12">
        <v>247</v>
      </c>
    </row>
    <row r="22" spans="1:17" ht="12.75" customHeight="1" x14ac:dyDescent="0.2">
      <c r="A22" s="3" t="s">
        <v>19</v>
      </c>
      <c r="B22" s="8">
        <v>755194</v>
      </c>
      <c r="C22" s="8">
        <v>74607</v>
      </c>
      <c r="D22" s="8">
        <v>159837</v>
      </c>
      <c r="E22" s="8">
        <v>36642</v>
      </c>
      <c r="F22" s="8">
        <v>246176</v>
      </c>
      <c r="G22" s="8">
        <v>100202</v>
      </c>
      <c r="H22" s="8" t="s">
        <v>214</v>
      </c>
      <c r="I22" s="8" t="s">
        <v>214</v>
      </c>
      <c r="J22" s="8">
        <v>253749</v>
      </c>
      <c r="K22" s="8">
        <v>109531</v>
      </c>
      <c r="L22" s="8">
        <v>16326</v>
      </c>
      <c r="M22" s="8">
        <v>53637</v>
      </c>
      <c r="N22" s="8">
        <v>54477</v>
      </c>
      <c r="O22" s="8">
        <v>26177</v>
      </c>
      <c r="P22" s="8">
        <v>78491</v>
      </c>
      <c r="Q22" s="12">
        <v>479287</v>
      </c>
    </row>
    <row r="23" spans="1:17" ht="12.75" customHeight="1" x14ac:dyDescent="0.2">
      <c r="A23" s="3" t="s">
        <v>60</v>
      </c>
      <c r="B23" s="8">
        <v>3017206</v>
      </c>
      <c r="C23" s="8">
        <v>265812</v>
      </c>
      <c r="D23" s="8">
        <v>58138</v>
      </c>
      <c r="E23" s="8">
        <v>12694</v>
      </c>
      <c r="F23" s="8">
        <v>74387</v>
      </c>
      <c r="G23" s="8">
        <v>60776</v>
      </c>
      <c r="H23" s="8" t="s">
        <v>214</v>
      </c>
      <c r="I23" s="8" t="s">
        <v>214</v>
      </c>
      <c r="J23" s="8">
        <v>16037</v>
      </c>
      <c r="K23" s="8">
        <v>5408</v>
      </c>
      <c r="L23" s="8">
        <v>376</v>
      </c>
      <c r="M23" s="8">
        <v>95</v>
      </c>
      <c r="N23" s="8">
        <v>17961</v>
      </c>
      <c r="O23" s="8">
        <v>4788</v>
      </c>
      <c r="P23" s="8">
        <v>492</v>
      </c>
      <c r="Q23" s="12">
        <v>350065</v>
      </c>
    </row>
    <row r="24" spans="1:17" ht="12.75" customHeight="1" x14ac:dyDescent="0.2">
      <c r="A24" s="3" t="s">
        <v>21</v>
      </c>
      <c r="B24" s="8">
        <v>32461</v>
      </c>
      <c r="C24" s="8">
        <v>3660</v>
      </c>
      <c r="D24" s="8">
        <v>23369</v>
      </c>
      <c r="E24" s="8">
        <v>6485</v>
      </c>
      <c r="F24" s="8">
        <v>19289</v>
      </c>
      <c r="G24" s="8">
        <v>17214</v>
      </c>
      <c r="H24" s="8" t="s">
        <v>214</v>
      </c>
      <c r="I24" s="8" t="s">
        <v>214</v>
      </c>
      <c r="J24" s="8">
        <v>4626</v>
      </c>
      <c r="K24" s="8">
        <v>2193</v>
      </c>
      <c r="L24" s="8" t="s">
        <v>5</v>
      </c>
      <c r="M24" s="8" t="s">
        <v>5</v>
      </c>
      <c r="N24" s="8">
        <v>46</v>
      </c>
      <c r="O24" s="8">
        <v>38</v>
      </c>
      <c r="P24" s="8">
        <v>423</v>
      </c>
      <c r="Q24" s="12">
        <v>30011</v>
      </c>
    </row>
    <row r="25" spans="1:17" ht="12.75" customHeight="1" x14ac:dyDescent="0.2">
      <c r="A25" s="3" t="s">
        <v>44</v>
      </c>
      <c r="B25" s="8" t="s">
        <v>5</v>
      </c>
      <c r="C25" s="8" t="s">
        <v>5</v>
      </c>
      <c r="D25" s="8">
        <v>8853</v>
      </c>
      <c r="E25" s="8">
        <v>6328</v>
      </c>
      <c r="F25" s="8" t="s">
        <v>5</v>
      </c>
      <c r="G25" s="8" t="s">
        <v>5</v>
      </c>
      <c r="H25" s="8" t="s">
        <v>214</v>
      </c>
      <c r="I25" s="8" t="s">
        <v>214</v>
      </c>
      <c r="J25" s="8" t="s">
        <v>5</v>
      </c>
      <c r="K25" s="8" t="s">
        <v>5</v>
      </c>
      <c r="L25" s="8" t="s">
        <v>5</v>
      </c>
      <c r="M25" s="8" t="s">
        <v>5</v>
      </c>
      <c r="N25" s="8" t="s">
        <v>5</v>
      </c>
      <c r="O25" s="8" t="s">
        <v>5</v>
      </c>
      <c r="P25" s="8">
        <v>193</v>
      </c>
      <c r="Q25" s="12">
        <v>6521</v>
      </c>
    </row>
    <row r="26" spans="1:17" ht="12.75" customHeight="1" x14ac:dyDescent="0.2">
      <c r="A26" s="3" t="s">
        <v>22</v>
      </c>
      <c r="B26" s="8">
        <v>364</v>
      </c>
      <c r="C26" s="8">
        <v>192</v>
      </c>
      <c r="D26" s="8">
        <v>14539</v>
      </c>
      <c r="E26" s="8">
        <v>7188</v>
      </c>
      <c r="F26" s="8" t="s">
        <v>5</v>
      </c>
      <c r="G26" s="8" t="s">
        <v>5</v>
      </c>
      <c r="H26" s="8" t="s">
        <v>214</v>
      </c>
      <c r="I26" s="8" t="s">
        <v>214</v>
      </c>
      <c r="J26" s="8">
        <v>1609</v>
      </c>
      <c r="K26" s="8">
        <v>365</v>
      </c>
      <c r="L26" s="8">
        <v>56</v>
      </c>
      <c r="M26" s="8">
        <v>143</v>
      </c>
      <c r="N26" s="8">
        <v>1748</v>
      </c>
      <c r="O26" s="8">
        <v>430</v>
      </c>
      <c r="P26" s="8">
        <v>1957</v>
      </c>
      <c r="Q26" s="12">
        <v>10276</v>
      </c>
    </row>
    <row r="27" spans="1:17" ht="12.75" customHeight="1" x14ac:dyDescent="0.2">
      <c r="A27" s="3" t="s">
        <v>24</v>
      </c>
      <c r="B27" s="8" t="s">
        <v>5</v>
      </c>
      <c r="C27" s="8" t="s">
        <v>5</v>
      </c>
      <c r="D27" s="8">
        <v>591</v>
      </c>
      <c r="E27" s="8">
        <v>203</v>
      </c>
      <c r="F27" s="8">
        <v>12281</v>
      </c>
      <c r="G27" s="8">
        <v>9197</v>
      </c>
      <c r="H27" s="8" t="s">
        <v>214</v>
      </c>
      <c r="I27" s="8" t="s">
        <v>214</v>
      </c>
      <c r="J27" s="8">
        <v>2794</v>
      </c>
      <c r="K27" s="8">
        <v>792</v>
      </c>
      <c r="L27" s="8" t="s">
        <v>5</v>
      </c>
      <c r="M27" s="8" t="s">
        <v>5</v>
      </c>
      <c r="N27" s="8" t="s">
        <v>5</v>
      </c>
      <c r="O27" s="8" t="s">
        <v>5</v>
      </c>
      <c r="P27" s="8">
        <v>19</v>
      </c>
      <c r="Q27" s="12">
        <v>10211</v>
      </c>
    </row>
    <row r="28" spans="1:17" ht="12.75" customHeight="1" x14ac:dyDescent="0.2">
      <c r="A28" s="3" t="s">
        <v>25</v>
      </c>
      <c r="B28" s="8" t="s">
        <v>5</v>
      </c>
      <c r="C28" s="8" t="s">
        <v>5</v>
      </c>
      <c r="D28" s="8">
        <v>22</v>
      </c>
      <c r="E28" s="8">
        <v>27</v>
      </c>
      <c r="F28" s="8" t="s">
        <v>5</v>
      </c>
      <c r="G28" s="8" t="s">
        <v>5</v>
      </c>
      <c r="H28" s="8" t="s">
        <v>214</v>
      </c>
      <c r="I28" s="8" t="s">
        <v>214</v>
      </c>
      <c r="J28" s="8">
        <v>216</v>
      </c>
      <c r="K28" s="8">
        <v>207</v>
      </c>
      <c r="L28" s="8">
        <v>8</v>
      </c>
      <c r="M28" s="8">
        <v>112</v>
      </c>
      <c r="N28" s="8" t="s">
        <v>5</v>
      </c>
      <c r="O28" s="8" t="s">
        <v>5</v>
      </c>
      <c r="P28" s="8">
        <v>281</v>
      </c>
      <c r="Q28" s="12">
        <v>626</v>
      </c>
    </row>
    <row r="29" spans="1:17" ht="12.75" customHeight="1" x14ac:dyDescent="0.2">
      <c r="A29" s="3" t="s">
        <v>26</v>
      </c>
      <c r="B29" s="8" t="s">
        <v>5</v>
      </c>
      <c r="C29" s="8" t="s">
        <v>5</v>
      </c>
      <c r="D29" s="8">
        <v>33756</v>
      </c>
      <c r="E29" s="8">
        <v>11345</v>
      </c>
      <c r="F29" s="8">
        <v>7284</v>
      </c>
      <c r="G29" s="8">
        <v>6401</v>
      </c>
      <c r="H29" s="8" t="s">
        <v>214</v>
      </c>
      <c r="I29" s="8" t="s">
        <v>214</v>
      </c>
      <c r="J29" s="8">
        <v>6209</v>
      </c>
      <c r="K29" s="8">
        <v>2869</v>
      </c>
      <c r="L29" s="8">
        <v>16</v>
      </c>
      <c r="M29" s="8">
        <v>13</v>
      </c>
      <c r="N29" s="8">
        <v>58640</v>
      </c>
      <c r="O29" s="8">
        <v>13856</v>
      </c>
      <c r="P29" s="8">
        <v>4254</v>
      </c>
      <c r="Q29" s="12">
        <v>38736</v>
      </c>
    </row>
    <row r="30" spans="1:17" ht="12.75" customHeight="1" x14ac:dyDescent="0.2">
      <c r="A30" s="3" t="s">
        <v>27</v>
      </c>
      <c r="B30" s="8">
        <v>108</v>
      </c>
      <c r="C30" s="8">
        <v>60</v>
      </c>
      <c r="D30" s="8">
        <v>18730</v>
      </c>
      <c r="E30" s="8">
        <v>8592</v>
      </c>
      <c r="F30" s="8" t="s">
        <v>5</v>
      </c>
      <c r="G30" s="8" t="s">
        <v>5</v>
      </c>
      <c r="H30" s="8" t="s">
        <v>214</v>
      </c>
      <c r="I30" s="8" t="s">
        <v>214</v>
      </c>
      <c r="J30" s="8">
        <v>6657</v>
      </c>
      <c r="K30" s="8">
        <v>159</v>
      </c>
      <c r="L30" s="8">
        <v>267</v>
      </c>
      <c r="M30" s="8">
        <v>108</v>
      </c>
      <c r="N30" s="8">
        <v>778</v>
      </c>
      <c r="O30" s="8">
        <v>139</v>
      </c>
      <c r="P30" s="8">
        <v>4241</v>
      </c>
      <c r="Q30" s="12">
        <v>13299</v>
      </c>
    </row>
    <row r="31" spans="1:17" ht="12.75" customHeight="1" x14ac:dyDescent="0.2">
      <c r="A31" s="3" t="s">
        <v>28</v>
      </c>
      <c r="B31" s="8" t="s">
        <v>5</v>
      </c>
      <c r="C31" s="8" t="s">
        <v>5</v>
      </c>
      <c r="D31" s="8">
        <v>82841</v>
      </c>
      <c r="E31" s="8">
        <v>18341</v>
      </c>
      <c r="F31" s="8" t="s">
        <v>5</v>
      </c>
      <c r="G31" s="8" t="s">
        <v>5</v>
      </c>
      <c r="H31" s="8" t="s">
        <v>214</v>
      </c>
      <c r="I31" s="8" t="s">
        <v>214</v>
      </c>
      <c r="J31" s="8">
        <v>9234</v>
      </c>
      <c r="K31" s="8">
        <v>3139</v>
      </c>
      <c r="L31" s="8">
        <v>450</v>
      </c>
      <c r="M31" s="8">
        <v>289</v>
      </c>
      <c r="N31" s="8">
        <v>543</v>
      </c>
      <c r="O31" s="8">
        <v>359</v>
      </c>
      <c r="P31" s="8">
        <v>15762</v>
      </c>
      <c r="Q31" s="12">
        <v>37890</v>
      </c>
    </row>
    <row r="32" spans="1:17" ht="12.75" customHeight="1" x14ac:dyDescent="0.2">
      <c r="A32" s="3" t="s">
        <v>29</v>
      </c>
      <c r="B32" s="8" t="s">
        <v>5</v>
      </c>
      <c r="C32" s="8" t="s">
        <v>5</v>
      </c>
      <c r="D32" s="8">
        <v>8449</v>
      </c>
      <c r="E32" s="8">
        <v>2390</v>
      </c>
      <c r="F32" s="8">
        <v>2</v>
      </c>
      <c r="G32" s="8">
        <v>2</v>
      </c>
      <c r="H32" s="8" t="s">
        <v>214</v>
      </c>
      <c r="I32" s="8" t="s">
        <v>214</v>
      </c>
      <c r="J32" s="8">
        <v>245</v>
      </c>
      <c r="K32" s="8">
        <v>95</v>
      </c>
      <c r="L32" s="8">
        <v>63</v>
      </c>
      <c r="M32" s="8">
        <v>77</v>
      </c>
      <c r="N32" s="8" t="s">
        <v>5</v>
      </c>
      <c r="O32" s="8" t="s">
        <v>5</v>
      </c>
      <c r="P32" s="8">
        <v>1012</v>
      </c>
      <c r="Q32" s="12">
        <v>3576</v>
      </c>
    </row>
    <row r="33" spans="1:17" ht="12.75" customHeight="1" x14ac:dyDescent="0.2">
      <c r="A33" s="3" t="s">
        <v>45</v>
      </c>
      <c r="B33" s="8" t="s">
        <v>5</v>
      </c>
      <c r="C33" s="8" t="s">
        <v>5</v>
      </c>
      <c r="D33" s="8" t="s">
        <v>5</v>
      </c>
      <c r="E33" s="8" t="s">
        <v>5</v>
      </c>
      <c r="F33" s="8" t="s">
        <v>5</v>
      </c>
      <c r="G33" s="8" t="s">
        <v>5</v>
      </c>
      <c r="H33" s="8" t="s">
        <v>214</v>
      </c>
      <c r="I33" s="8" t="s">
        <v>214</v>
      </c>
      <c r="J33" s="8">
        <v>29</v>
      </c>
      <c r="K33" s="8">
        <v>22</v>
      </c>
      <c r="L33" s="8">
        <v>15</v>
      </c>
      <c r="M33" s="8">
        <v>44</v>
      </c>
      <c r="N33" s="8">
        <v>1</v>
      </c>
      <c r="O33" s="8">
        <v>1</v>
      </c>
      <c r="P33" s="8">
        <v>64</v>
      </c>
      <c r="Q33" s="12">
        <v>131</v>
      </c>
    </row>
    <row r="34" spans="1:17" ht="12.75" customHeight="1" x14ac:dyDescent="0.2">
      <c r="A34" s="3" t="s">
        <v>30</v>
      </c>
      <c r="B34" s="8" t="s">
        <v>5</v>
      </c>
      <c r="C34" s="8" t="s">
        <v>5</v>
      </c>
      <c r="D34" s="8">
        <v>1294</v>
      </c>
      <c r="E34" s="8">
        <v>417</v>
      </c>
      <c r="F34" s="8" t="s">
        <v>5</v>
      </c>
      <c r="G34" s="8" t="s">
        <v>5</v>
      </c>
      <c r="H34" s="8" t="s">
        <v>214</v>
      </c>
      <c r="I34" s="8" t="s">
        <v>214</v>
      </c>
      <c r="J34" s="8" t="s">
        <v>5</v>
      </c>
      <c r="K34" s="8" t="s">
        <v>5</v>
      </c>
      <c r="L34" s="8">
        <v>7</v>
      </c>
      <c r="M34" s="8">
        <v>2</v>
      </c>
      <c r="N34" s="8" t="s">
        <v>5</v>
      </c>
      <c r="O34" s="8" t="s">
        <v>5</v>
      </c>
      <c r="P34" s="8">
        <v>218</v>
      </c>
      <c r="Q34" s="12">
        <v>636</v>
      </c>
    </row>
    <row r="35" spans="1:17" ht="12.75" customHeight="1" x14ac:dyDescent="0.2">
      <c r="A35" s="3" t="s">
        <v>31</v>
      </c>
      <c r="B35" s="8" t="s">
        <v>5</v>
      </c>
      <c r="C35" s="8" t="s">
        <v>5</v>
      </c>
      <c r="D35" s="8">
        <v>10117</v>
      </c>
      <c r="E35" s="8">
        <v>5357</v>
      </c>
      <c r="F35" s="8" t="s">
        <v>5</v>
      </c>
      <c r="G35" s="8" t="s">
        <v>5</v>
      </c>
      <c r="H35" s="8" t="s">
        <v>214</v>
      </c>
      <c r="I35" s="8" t="s">
        <v>214</v>
      </c>
      <c r="J35" s="8" t="s">
        <v>5</v>
      </c>
      <c r="K35" s="8" t="s">
        <v>5</v>
      </c>
      <c r="L35" s="8" t="s">
        <v>5</v>
      </c>
      <c r="M35" s="8" t="s">
        <v>5</v>
      </c>
      <c r="N35" s="8">
        <v>189</v>
      </c>
      <c r="O35" s="8">
        <v>189</v>
      </c>
      <c r="P35" s="8">
        <v>72</v>
      </c>
      <c r="Q35" s="12">
        <v>5618</v>
      </c>
    </row>
    <row r="36" spans="1:17" ht="12.75" customHeight="1" x14ac:dyDescent="0.2">
      <c r="A36" s="3" t="s">
        <v>32</v>
      </c>
      <c r="B36" s="8" t="s">
        <v>5</v>
      </c>
      <c r="C36" s="8" t="s">
        <v>5</v>
      </c>
      <c r="D36" s="8">
        <v>1083</v>
      </c>
      <c r="E36" s="8">
        <v>337</v>
      </c>
      <c r="F36" s="8" t="s">
        <v>5</v>
      </c>
      <c r="G36" s="8" t="s">
        <v>5</v>
      </c>
      <c r="H36" s="8" t="s">
        <v>214</v>
      </c>
      <c r="I36" s="8" t="s">
        <v>214</v>
      </c>
      <c r="J36" s="8" t="s">
        <v>5</v>
      </c>
      <c r="K36" s="8" t="s">
        <v>5</v>
      </c>
      <c r="L36" s="8" t="s">
        <v>5</v>
      </c>
      <c r="M36" s="8" t="s">
        <v>5</v>
      </c>
      <c r="N36" s="8" t="s">
        <v>5</v>
      </c>
      <c r="O36" s="8" t="s">
        <v>5</v>
      </c>
      <c r="P36" s="8" t="s">
        <v>5</v>
      </c>
      <c r="Q36" s="12">
        <v>337</v>
      </c>
    </row>
    <row r="37" spans="1:17" ht="12.75" customHeight="1" x14ac:dyDescent="0.2">
      <c r="A37" s="3" t="s">
        <v>34</v>
      </c>
      <c r="B37" s="8">
        <v>66745</v>
      </c>
      <c r="C37" s="8">
        <v>7113</v>
      </c>
      <c r="D37" s="8">
        <v>71993</v>
      </c>
      <c r="E37" s="8">
        <v>18670</v>
      </c>
      <c r="F37" s="8">
        <v>40431</v>
      </c>
      <c r="G37" s="8">
        <v>31563</v>
      </c>
      <c r="H37" s="8" t="s">
        <v>214</v>
      </c>
      <c r="I37" s="8" t="s">
        <v>214</v>
      </c>
      <c r="J37" s="8">
        <v>11675</v>
      </c>
      <c r="K37" s="8">
        <v>4308</v>
      </c>
      <c r="L37" s="8">
        <v>1</v>
      </c>
      <c r="M37" s="8">
        <v>103</v>
      </c>
      <c r="N37" s="8">
        <v>1663</v>
      </c>
      <c r="O37" s="8">
        <v>356</v>
      </c>
      <c r="P37" s="8">
        <v>220</v>
      </c>
      <c r="Q37" s="12">
        <v>62333</v>
      </c>
    </row>
    <row r="38" spans="1:17" ht="12.75" customHeight="1" x14ac:dyDescent="0.2">
      <c r="A38" s="3" t="s">
        <v>35</v>
      </c>
      <c r="B38" s="8">
        <v>5476</v>
      </c>
      <c r="C38" s="8">
        <v>493</v>
      </c>
      <c r="D38" s="8">
        <v>92798</v>
      </c>
      <c r="E38" s="8">
        <v>22792</v>
      </c>
      <c r="F38" s="8">
        <v>24291</v>
      </c>
      <c r="G38" s="8">
        <v>22034</v>
      </c>
      <c r="H38" s="8" t="s">
        <v>214</v>
      </c>
      <c r="I38" s="8" t="s">
        <v>214</v>
      </c>
      <c r="J38" s="8">
        <v>4153</v>
      </c>
      <c r="K38" s="8">
        <v>1881</v>
      </c>
      <c r="L38" s="8">
        <v>71</v>
      </c>
      <c r="M38" s="8">
        <v>129</v>
      </c>
      <c r="N38" s="8">
        <v>283</v>
      </c>
      <c r="O38" s="8">
        <v>56</v>
      </c>
      <c r="P38" s="8">
        <v>8919</v>
      </c>
      <c r="Q38" s="12">
        <v>56305</v>
      </c>
    </row>
    <row r="39" spans="1:17" ht="12.75" customHeight="1" x14ac:dyDescent="0.2">
      <c r="A39" s="3" t="s">
        <v>36</v>
      </c>
      <c r="B39" s="8">
        <v>64</v>
      </c>
      <c r="C39" s="8">
        <v>28</v>
      </c>
      <c r="D39" s="8">
        <v>8290</v>
      </c>
      <c r="E39" s="8">
        <v>3148</v>
      </c>
      <c r="F39" s="8" t="s">
        <v>5</v>
      </c>
      <c r="G39" s="8" t="s">
        <v>5</v>
      </c>
      <c r="H39" s="8" t="s">
        <v>214</v>
      </c>
      <c r="I39" s="8" t="s">
        <v>214</v>
      </c>
      <c r="J39" s="8">
        <v>23</v>
      </c>
      <c r="K39" s="8">
        <v>23</v>
      </c>
      <c r="L39" s="8">
        <v>415</v>
      </c>
      <c r="M39" s="8">
        <v>219</v>
      </c>
      <c r="N39" s="8">
        <v>347</v>
      </c>
      <c r="O39" s="8">
        <v>40</v>
      </c>
      <c r="P39" s="8">
        <v>2956</v>
      </c>
      <c r="Q39" s="12">
        <v>6414</v>
      </c>
    </row>
    <row r="40" spans="1:17" ht="12.75" customHeight="1" x14ac:dyDescent="0.2">
      <c r="A40" s="3" t="s">
        <v>37</v>
      </c>
      <c r="B40" s="8">
        <v>69539</v>
      </c>
      <c r="C40" s="8">
        <v>6040</v>
      </c>
      <c r="D40" s="8">
        <v>71228</v>
      </c>
      <c r="E40" s="8">
        <v>17014</v>
      </c>
      <c r="F40" s="8" t="s">
        <v>5</v>
      </c>
      <c r="G40" s="8" t="s">
        <v>5</v>
      </c>
      <c r="H40" s="8" t="s">
        <v>214</v>
      </c>
      <c r="I40" s="8" t="s">
        <v>214</v>
      </c>
      <c r="J40" s="8">
        <v>1601</v>
      </c>
      <c r="K40" s="8">
        <v>512</v>
      </c>
      <c r="L40" s="8">
        <v>280</v>
      </c>
      <c r="M40" s="8">
        <v>88</v>
      </c>
      <c r="N40" s="8">
        <v>362</v>
      </c>
      <c r="O40" s="8">
        <v>263</v>
      </c>
      <c r="P40" s="8">
        <v>17747</v>
      </c>
      <c r="Q40" s="12">
        <v>41665</v>
      </c>
    </row>
    <row r="41" spans="1:17" ht="12.75" customHeight="1" x14ac:dyDescent="0.2">
      <c r="A41" s="3" t="s">
        <v>202</v>
      </c>
      <c r="B41" s="8" t="s">
        <v>5</v>
      </c>
      <c r="C41" s="8" t="s">
        <v>5</v>
      </c>
      <c r="D41" s="8">
        <v>272771</v>
      </c>
      <c r="E41" s="8">
        <v>192488</v>
      </c>
      <c r="F41" s="8">
        <v>1902</v>
      </c>
      <c r="G41" s="8">
        <v>1628</v>
      </c>
      <c r="H41" s="8" t="s">
        <v>214</v>
      </c>
      <c r="I41" s="8" t="s">
        <v>214</v>
      </c>
      <c r="J41" s="8">
        <v>77605</v>
      </c>
      <c r="K41" s="8">
        <v>29306</v>
      </c>
      <c r="L41" s="8">
        <v>10</v>
      </c>
      <c r="M41" s="8">
        <v>19</v>
      </c>
      <c r="N41" s="8">
        <v>2800</v>
      </c>
      <c r="O41" s="8">
        <v>1107</v>
      </c>
      <c r="P41" s="8">
        <v>87456</v>
      </c>
      <c r="Q41" s="12">
        <v>312004</v>
      </c>
    </row>
    <row r="42" spans="1:17" ht="12.75" customHeight="1" x14ac:dyDescent="0.2">
      <c r="A42" s="3" t="s">
        <v>40</v>
      </c>
      <c r="B42" s="8">
        <v>20072</v>
      </c>
      <c r="C42" s="8">
        <v>2294</v>
      </c>
      <c r="D42" s="8">
        <v>159117</v>
      </c>
      <c r="E42" s="8">
        <v>38550</v>
      </c>
      <c r="F42" s="8">
        <v>6032</v>
      </c>
      <c r="G42" s="8">
        <v>5146</v>
      </c>
      <c r="H42" s="8" t="s">
        <v>214</v>
      </c>
      <c r="I42" s="8" t="s">
        <v>214</v>
      </c>
      <c r="J42" s="8">
        <v>21433</v>
      </c>
      <c r="K42" s="8">
        <v>9480</v>
      </c>
      <c r="L42" s="8">
        <v>214</v>
      </c>
      <c r="M42" s="8">
        <v>115</v>
      </c>
      <c r="N42" s="8">
        <v>1623</v>
      </c>
      <c r="O42" s="8">
        <v>358</v>
      </c>
      <c r="P42" s="8">
        <v>10646</v>
      </c>
      <c r="Q42" s="12">
        <v>66591</v>
      </c>
    </row>
    <row r="43" spans="1:17" ht="12.75" customHeight="1" x14ac:dyDescent="0.2">
      <c r="A43" s="3" t="s">
        <v>217</v>
      </c>
      <c r="B43" s="23">
        <v>2598</v>
      </c>
      <c r="C43" s="23">
        <v>1200</v>
      </c>
      <c r="D43" s="23">
        <v>87326</v>
      </c>
      <c r="E43" s="23">
        <v>28403</v>
      </c>
      <c r="F43" s="23">
        <v>2695</v>
      </c>
      <c r="G43" s="23">
        <v>2361</v>
      </c>
      <c r="H43" s="8" t="s">
        <v>214</v>
      </c>
      <c r="I43" s="8" t="s">
        <v>214</v>
      </c>
      <c r="J43" s="23">
        <v>15434</v>
      </c>
      <c r="K43" s="23">
        <v>2642</v>
      </c>
      <c r="L43" s="23">
        <v>541</v>
      </c>
      <c r="M43" s="23">
        <v>566</v>
      </c>
      <c r="N43" s="23">
        <v>812</v>
      </c>
      <c r="O43" s="23">
        <v>198</v>
      </c>
      <c r="P43" s="23">
        <v>19385</v>
      </c>
      <c r="Q43" s="12">
        <v>54756</v>
      </c>
    </row>
    <row r="44" spans="1:17" ht="12.75" customHeight="1" x14ac:dyDescent="0.2">
      <c r="A44" s="27" t="s">
        <v>41</v>
      </c>
      <c r="B44" s="28">
        <v>6021060</v>
      </c>
      <c r="C44" s="28">
        <v>556800</v>
      </c>
      <c r="D44" s="28">
        <v>1744629</v>
      </c>
      <c r="E44" s="28">
        <v>716289</v>
      </c>
      <c r="F44" s="28">
        <v>858965</v>
      </c>
      <c r="G44" s="28">
        <v>608726</v>
      </c>
      <c r="H44" s="28" t="s">
        <v>214</v>
      </c>
      <c r="I44" s="28" t="s">
        <v>214</v>
      </c>
      <c r="J44" s="28">
        <v>562311</v>
      </c>
      <c r="K44" s="28">
        <v>224307</v>
      </c>
      <c r="L44" s="28">
        <v>74299</v>
      </c>
      <c r="M44" s="28">
        <v>109752</v>
      </c>
      <c r="N44" s="28">
        <v>242922</v>
      </c>
      <c r="O44" s="28">
        <v>90076</v>
      </c>
      <c r="P44" s="28">
        <v>581898</v>
      </c>
      <c r="Q44" s="34">
        <v>2887848</v>
      </c>
    </row>
    <row r="45" spans="1:17" ht="12.75" customHeight="1" x14ac:dyDescent="0.2">
      <c r="Q45" s="10"/>
    </row>
    <row r="46" spans="1:17" ht="12.75" customHeight="1" x14ac:dyDescent="0.2">
      <c r="A46" s="5" t="s">
        <v>54</v>
      </c>
      <c r="Q46" s="10"/>
    </row>
    <row r="47" spans="1:17" ht="12.75" customHeight="1" x14ac:dyDescent="0.2">
      <c r="A47" s="31" t="s">
        <v>229</v>
      </c>
      <c r="Q47" s="10"/>
    </row>
    <row r="48" spans="1:17"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218</v>
      </c>
    </row>
    <row r="54" spans="1:1" ht="12.75" customHeight="1" x14ac:dyDescent="0.2">
      <c r="A54" s="3" t="s">
        <v>210</v>
      </c>
    </row>
    <row r="55" spans="1:1" ht="12.75" customHeight="1" x14ac:dyDescent="0.2">
      <c r="A55" s="3" t="s">
        <v>211</v>
      </c>
    </row>
    <row r="56" spans="1:1" ht="12.75" customHeight="1" x14ac:dyDescent="0.2">
      <c r="A56" s="3" t="s">
        <v>219</v>
      </c>
    </row>
    <row r="57" spans="1:1" ht="12.75" customHeight="1" x14ac:dyDescent="0.2">
      <c r="A57" s="3" t="s">
        <v>213</v>
      </c>
    </row>
    <row r="58" spans="1:1" ht="12.75" customHeight="1" x14ac:dyDescent="0.2"/>
    <row r="59" spans="1:1" ht="12.75" customHeight="1" x14ac:dyDescent="0.2">
      <c r="A59" s="7" t="s">
        <v>55</v>
      </c>
    </row>
    <row r="60" spans="1:1" ht="12.75" customHeight="1" x14ac:dyDescent="0.2">
      <c r="A60" s="6" t="s">
        <v>220</v>
      </c>
    </row>
    <row r="61" spans="1:1" ht="12.75" customHeight="1" x14ac:dyDescent="0.2">
      <c r="A61" s="4" t="s">
        <v>221</v>
      </c>
    </row>
    <row r="62" spans="1:1" ht="12.75" customHeight="1" x14ac:dyDescent="0.2">
      <c r="A62" s="3" t="s">
        <v>222</v>
      </c>
    </row>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sheetData>
  <mergeCells count="8">
    <mergeCell ref="N3:O3"/>
    <mergeCell ref="A3:A5"/>
    <mergeCell ref="B3:C3"/>
    <mergeCell ref="D3:E3"/>
    <mergeCell ref="F3:G3"/>
    <mergeCell ref="H3:I3"/>
    <mergeCell ref="J3:K3"/>
    <mergeCell ref="L3:M3"/>
  </mergeCells>
  <phoneticPr fontId="1" type="noConversion"/>
  <pageMargins left="0.5" right="0.16" top="0.16" bottom="0.23" header="0.51181102362204722" footer="0.17"/>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81"/>
  <sheetViews>
    <sheetView zoomScaleNormal="100" workbookViewId="0"/>
  </sheetViews>
  <sheetFormatPr defaultRowHeight="11.25" x14ac:dyDescent="0.2"/>
  <cols>
    <col min="1" max="1" width="17.85546875" style="3" customWidth="1"/>
    <col min="2" max="14" width="8.7109375" style="3" customWidth="1"/>
    <col min="15" max="15" width="9.28515625" style="3" customWidth="1"/>
    <col min="16" max="17" width="11.7109375" style="3" customWidth="1"/>
    <col min="18" max="16384" width="9.140625" style="3"/>
  </cols>
  <sheetData>
    <row r="1" spans="1:17" s="22" customFormat="1" ht="17.25" x14ac:dyDescent="0.25">
      <c r="A1" s="1" t="s">
        <v>223</v>
      </c>
    </row>
    <row r="2" spans="1:17" ht="11.25" customHeight="1" x14ac:dyDescent="0.2">
      <c r="A2" s="13"/>
    </row>
    <row r="3" spans="1:17" ht="25.5" customHeight="1" x14ac:dyDescent="0.2">
      <c r="A3" s="107" t="s">
        <v>47</v>
      </c>
      <c r="B3" s="105" t="s">
        <v>48</v>
      </c>
      <c r="C3" s="105"/>
      <c r="D3" s="106" t="s">
        <v>72</v>
      </c>
      <c r="E3" s="106"/>
      <c r="F3" s="105" t="s">
        <v>49</v>
      </c>
      <c r="G3" s="105"/>
      <c r="H3" s="105" t="s">
        <v>215</v>
      </c>
      <c r="I3" s="105"/>
      <c r="J3" s="105" t="s">
        <v>0</v>
      </c>
      <c r="K3" s="105"/>
      <c r="L3" s="102" t="s">
        <v>1</v>
      </c>
      <c r="M3" s="102"/>
      <c r="N3" s="102" t="s">
        <v>205</v>
      </c>
      <c r="O3" s="102"/>
      <c r="P3" s="32" t="s">
        <v>206</v>
      </c>
      <c r="Q3" s="32" t="s">
        <v>207</v>
      </c>
    </row>
    <row r="4" spans="1:17" s="10" customFormat="1" x14ac:dyDescent="0.2">
      <c r="A4" s="107"/>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8"/>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5005</v>
      </c>
      <c r="E6" s="8">
        <v>4013</v>
      </c>
      <c r="F6" s="8" t="s">
        <v>5</v>
      </c>
      <c r="G6" s="8" t="s">
        <v>5</v>
      </c>
      <c r="H6" s="8" t="s">
        <v>214</v>
      </c>
      <c r="I6" s="8" t="s">
        <v>214</v>
      </c>
      <c r="J6" s="8">
        <v>454</v>
      </c>
      <c r="K6" s="8">
        <v>148</v>
      </c>
      <c r="L6" s="8">
        <v>449</v>
      </c>
      <c r="M6" s="8">
        <v>429</v>
      </c>
      <c r="N6" s="8" t="s">
        <v>5</v>
      </c>
      <c r="O6" s="8" t="s">
        <v>5</v>
      </c>
      <c r="P6" s="8">
        <v>932</v>
      </c>
      <c r="Q6" s="12">
        <v>5522</v>
      </c>
    </row>
    <row r="7" spans="1:17" ht="12.75" customHeight="1" x14ac:dyDescent="0.2">
      <c r="A7" s="3" t="s">
        <v>6</v>
      </c>
      <c r="B7" s="8">
        <v>267</v>
      </c>
      <c r="C7" s="8">
        <v>97</v>
      </c>
      <c r="D7" s="8">
        <v>236764</v>
      </c>
      <c r="E7" s="8">
        <v>156234</v>
      </c>
      <c r="F7" s="8">
        <v>115881</v>
      </c>
      <c r="G7" s="8">
        <v>104756</v>
      </c>
      <c r="H7" s="23" t="s">
        <v>214</v>
      </c>
      <c r="I7" s="23" t="s">
        <v>214</v>
      </c>
      <c r="J7" s="8">
        <v>15265</v>
      </c>
      <c r="K7" s="8">
        <v>5897</v>
      </c>
      <c r="L7" s="8">
        <v>41551</v>
      </c>
      <c r="M7" s="8">
        <v>45792</v>
      </c>
      <c r="N7" s="8">
        <v>60272</v>
      </c>
      <c r="O7" s="8">
        <v>23240</v>
      </c>
      <c r="P7" s="8">
        <v>270416</v>
      </c>
      <c r="Q7" s="12">
        <v>606433</v>
      </c>
    </row>
    <row r="8" spans="1:17" ht="12.75" customHeight="1" x14ac:dyDescent="0.2">
      <c r="A8" s="3" t="s">
        <v>7</v>
      </c>
      <c r="B8" s="8" t="s">
        <v>5</v>
      </c>
      <c r="C8" s="8" t="s">
        <v>5</v>
      </c>
      <c r="D8" s="8" t="s">
        <v>5</v>
      </c>
      <c r="E8" s="8" t="s">
        <v>5</v>
      </c>
      <c r="F8" s="8">
        <v>4919</v>
      </c>
      <c r="G8" s="8">
        <v>4379</v>
      </c>
      <c r="H8" s="23" t="s">
        <v>214</v>
      </c>
      <c r="I8" s="23" t="s">
        <v>214</v>
      </c>
      <c r="J8" s="8" t="s">
        <v>5</v>
      </c>
      <c r="K8" s="8" t="s">
        <v>5</v>
      </c>
      <c r="L8" s="8">
        <v>14</v>
      </c>
      <c r="M8" s="8">
        <v>19</v>
      </c>
      <c r="N8" s="8" t="s">
        <v>5</v>
      </c>
      <c r="O8" s="8" t="s">
        <v>5</v>
      </c>
      <c r="P8" s="8">
        <v>99</v>
      </c>
      <c r="Q8" s="12">
        <v>4498</v>
      </c>
    </row>
    <row r="9" spans="1:17" ht="12.75" customHeight="1" x14ac:dyDescent="0.2">
      <c r="A9" s="3" t="s">
        <v>201</v>
      </c>
      <c r="B9" s="8" t="s">
        <v>5</v>
      </c>
      <c r="C9" s="8" t="s">
        <v>5</v>
      </c>
      <c r="D9" s="8">
        <v>1148</v>
      </c>
      <c r="E9" s="8">
        <v>752</v>
      </c>
      <c r="F9" s="8" t="s">
        <v>5</v>
      </c>
      <c r="G9" s="8" t="s">
        <v>5</v>
      </c>
      <c r="H9" s="23" t="s">
        <v>214</v>
      </c>
      <c r="I9" s="23" t="s">
        <v>214</v>
      </c>
      <c r="J9" s="8" t="s">
        <v>5</v>
      </c>
      <c r="K9" s="8" t="s">
        <v>5</v>
      </c>
      <c r="L9" s="8" t="s">
        <v>5</v>
      </c>
      <c r="M9" s="8" t="s">
        <v>5</v>
      </c>
      <c r="N9" s="8" t="s">
        <v>5</v>
      </c>
      <c r="O9" s="8" t="s">
        <v>5</v>
      </c>
      <c r="P9" s="8">
        <v>3222</v>
      </c>
      <c r="Q9" s="12">
        <v>3974</v>
      </c>
    </row>
    <row r="10" spans="1:17" ht="12.75" customHeight="1" x14ac:dyDescent="0.2">
      <c r="A10" s="3" t="s">
        <v>9</v>
      </c>
      <c r="B10" s="8" t="s">
        <v>5</v>
      </c>
      <c r="C10" s="8" t="s">
        <v>5</v>
      </c>
      <c r="D10" s="8">
        <v>157</v>
      </c>
      <c r="E10" s="8">
        <v>159</v>
      </c>
      <c r="F10" s="8" t="s">
        <v>5</v>
      </c>
      <c r="G10" s="8" t="s">
        <v>5</v>
      </c>
      <c r="H10" s="23" t="s">
        <v>214</v>
      </c>
      <c r="I10" s="23" t="s">
        <v>214</v>
      </c>
      <c r="J10" s="8">
        <v>43</v>
      </c>
      <c r="K10" s="8">
        <v>14</v>
      </c>
      <c r="L10" s="8" t="s">
        <v>5</v>
      </c>
      <c r="M10" s="8" t="s">
        <v>5</v>
      </c>
      <c r="N10" s="8">
        <v>49</v>
      </c>
      <c r="O10" s="8">
        <v>87</v>
      </c>
      <c r="P10" s="8">
        <v>710</v>
      </c>
      <c r="Q10" s="12">
        <v>970</v>
      </c>
    </row>
    <row r="11" spans="1:17" ht="12.75" customHeight="1" x14ac:dyDescent="0.2">
      <c r="A11" s="3" t="s">
        <v>61</v>
      </c>
      <c r="B11" s="8">
        <v>1221225</v>
      </c>
      <c r="C11" s="8">
        <v>135118</v>
      </c>
      <c r="D11" s="8">
        <v>292794</v>
      </c>
      <c r="E11" s="8">
        <v>96256</v>
      </c>
      <c r="F11" s="8">
        <v>242339</v>
      </c>
      <c r="G11" s="8">
        <v>197416</v>
      </c>
      <c r="H11" s="23" t="s">
        <v>214</v>
      </c>
      <c r="I11" s="23" t="s">
        <v>214</v>
      </c>
      <c r="J11" s="8">
        <v>96120</v>
      </c>
      <c r="K11" s="8">
        <v>36241</v>
      </c>
      <c r="L11" s="8">
        <v>46</v>
      </c>
      <c r="M11" s="8">
        <v>30</v>
      </c>
      <c r="N11" s="8">
        <v>1315</v>
      </c>
      <c r="O11" s="8">
        <v>2058</v>
      </c>
      <c r="P11" s="8">
        <v>10676</v>
      </c>
      <c r="Q11" s="12">
        <v>477793</v>
      </c>
    </row>
    <row r="12" spans="1:17" ht="12.75" customHeight="1" x14ac:dyDescent="0.2">
      <c r="A12" s="3" t="s">
        <v>11</v>
      </c>
      <c r="B12" s="8">
        <v>12</v>
      </c>
      <c r="C12" s="8">
        <v>10</v>
      </c>
      <c r="D12" s="8">
        <v>6307</v>
      </c>
      <c r="E12" s="8">
        <v>3267</v>
      </c>
      <c r="F12" s="8" t="s">
        <v>5</v>
      </c>
      <c r="G12" s="8" t="s">
        <v>5</v>
      </c>
      <c r="H12" s="23" t="s">
        <v>214</v>
      </c>
      <c r="I12" s="23" t="s">
        <v>214</v>
      </c>
      <c r="J12" s="8">
        <v>255</v>
      </c>
      <c r="K12" s="8">
        <v>226</v>
      </c>
      <c r="L12" s="8">
        <v>853</v>
      </c>
      <c r="M12" s="8">
        <v>701</v>
      </c>
      <c r="N12" s="8">
        <v>2175</v>
      </c>
      <c r="O12" s="8">
        <v>728</v>
      </c>
      <c r="P12" s="8">
        <v>4375</v>
      </c>
      <c r="Q12" s="12">
        <v>9306</v>
      </c>
    </row>
    <row r="13" spans="1:17" ht="12.75" customHeight="1" x14ac:dyDescent="0.2">
      <c r="A13" s="3" t="s">
        <v>12</v>
      </c>
      <c r="B13" s="8" t="s">
        <v>5</v>
      </c>
      <c r="C13" s="8" t="s">
        <v>5</v>
      </c>
      <c r="D13" s="8" t="s">
        <v>5</v>
      </c>
      <c r="E13" s="8" t="s">
        <v>5</v>
      </c>
      <c r="F13" s="8" t="s">
        <v>5</v>
      </c>
      <c r="G13" s="8" t="s">
        <v>5</v>
      </c>
      <c r="H13" s="23" t="s">
        <v>214</v>
      </c>
      <c r="I13" s="23" t="s">
        <v>214</v>
      </c>
      <c r="J13" s="8" t="s">
        <v>5</v>
      </c>
      <c r="K13" s="8" t="s">
        <v>5</v>
      </c>
      <c r="L13" s="8" t="s">
        <v>5</v>
      </c>
      <c r="M13" s="8" t="s">
        <v>5</v>
      </c>
      <c r="N13" s="8" t="s">
        <v>5</v>
      </c>
      <c r="O13" s="8" t="s">
        <v>5</v>
      </c>
      <c r="P13" s="8">
        <v>105</v>
      </c>
      <c r="Q13" s="12">
        <v>106</v>
      </c>
    </row>
    <row r="14" spans="1:17" ht="12.75" customHeight="1" x14ac:dyDescent="0.2">
      <c r="A14" s="3" t="s">
        <v>13</v>
      </c>
      <c r="B14" s="8">
        <v>229</v>
      </c>
      <c r="C14" s="8">
        <v>65</v>
      </c>
      <c r="D14" s="8">
        <v>4800</v>
      </c>
      <c r="E14" s="8">
        <v>2652</v>
      </c>
      <c r="F14" s="8" t="s">
        <v>5</v>
      </c>
      <c r="G14" s="8" t="s">
        <v>5</v>
      </c>
      <c r="H14" s="23" t="s">
        <v>214</v>
      </c>
      <c r="I14" s="23" t="s">
        <v>214</v>
      </c>
      <c r="J14" s="8">
        <v>1846</v>
      </c>
      <c r="K14" s="8">
        <v>1075</v>
      </c>
      <c r="L14" s="8">
        <v>770</v>
      </c>
      <c r="M14" s="8">
        <v>378</v>
      </c>
      <c r="N14" s="8">
        <v>1237</v>
      </c>
      <c r="O14" s="8">
        <v>265</v>
      </c>
      <c r="P14" s="8">
        <v>9685</v>
      </c>
      <c r="Q14" s="12">
        <v>14122</v>
      </c>
    </row>
    <row r="15" spans="1:17" ht="12.75" customHeight="1" x14ac:dyDescent="0.2">
      <c r="A15" s="3" t="s">
        <v>14</v>
      </c>
      <c r="B15" s="8">
        <v>62</v>
      </c>
      <c r="C15" s="8">
        <v>23</v>
      </c>
      <c r="D15" s="8">
        <v>22078</v>
      </c>
      <c r="E15" s="8">
        <v>15402</v>
      </c>
      <c r="F15" s="8">
        <v>36</v>
      </c>
      <c r="G15" s="8">
        <v>7</v>
      </c>
      <c r="H15" s="23" t="s">
        <v>214</v>
      </c>
      <c r="I15" s="23" t="s">
        <v>214</v>
      </c>
      <c r="J15" s="8">
        <v>2215</v>
      </c>
      <c r="K15" s="8">
        <v>305</v>
      </c>
      <c r="L15" s="8">
        <v>39</v>
      </c>
      <c r="M15" s="8">
        <v>56</v>
      </c>
      <c r="N15" s="8">
        <v>31</v>
      </c>
      <c r="O15" s="8">
        <v>24</v>
      </c>
      <c r="P15" s="8">
        <v>2736</v>
      </c>
      <c r="Q15" s="12">
        <v>18555</v>
      </c>
    </row>
    <row r="16" spans="1:17" ht="12.75" customHeight="1" x14ac:dyDescent="0.2">
      <c r="A16" s="3" t="s">
        <v>16</v>
      </c>
      <c r="B16" s="8" t="s">
        <v>5</v>
      </c>
      <c r="C16" s="8" t="s">
        <v>5</v>
      </c>
      <c r="D16" s="8" t="s">
        <v>5</v>
      </c>
      <c r="E16" s="8" t="s">
        <v>5</v>
      </c>
      <c r="F16" s="8">
        <v>18</v>
      </c>
      <c r="G16" s="8">
        <v>16</v>
      </c>
      <c r="H16" s="23" t="s">
        <v>214</v>
      </c>
      <c r="I16" s="23" t="s">
        <v>214</v>
      </c>
      <c r="J16" s="8" t="s">
        <v>5</v>
      </c>
      <c r="K16" s="8" t="s">
        <v>5</v>
      </c>
      <c r="L16" s="8" t="s">
        <v>5</v>
      </c>
      <c r="M16" s="8" t="s">
        <v>5</v>
      </c>
      <c r="N16" s="8" t="s">
        <v>5</v>
      </c>
      <c r="O16" s="8" t="s">
        <v>5</v>
      </c>
      <c r="P16" s="8">
        <v>66</v>
      </c>
      <c r="Q16" s="8">
        <v>82</v>
      </c>
    </row>
    <row r="17" spans="1:17" ht="12.75" customHeight="1" x14ac:dyDescent="0.2">
      <c r="A17" s="18" t="s">
        <v>59</v>
      </c>
      <c r="B17" s="8">
        <v>406</v>
      </c>
      <c r="C17" s="8">
        <v>32</v>
      </c>
      <c r="D17" s="8">
        <v>5094</v>
      </c>
      <c r="E17" s="8">
        <v>1466</v>
      </c>
      <c r="F17" s="8" t="s">
        <v>5</v>
      </c>
      <c r="G17" s="8" t="s">
        <v>5</v>
      </c>
      <c r="H17" s="23" t="s">
        <v>214</v>
      </c>
      <c r="I17" s="23" t="s">
        <v>214</v>
      </c>
      <c r="J17" s="8">
        <v>2402</v>
      </c>
      <c r="K17" s="8">
        <v>891</v>
      </c>
      <c r="L17" s="8" t="s">
        <v>5</v>
      </c>
      <c r="M17" s="8" t="s">
        <v>5</v>
      </c>
      <c r="N17" s="8">
        <v>38</v>
      </c>
      <c r="O17" s="8">
        <v>28</v>
      </c>
      <c r="P17" s="8">
        <v>969</v>
      </c>
      <c r="Q17" s="12">
        <v>3387</v>
      </c>
    </row>
    <row r="18" spans="1:17" ht="12.75" customHeight="1" x14ac:dyDescent="0.2">
      <c r="A18" s="3" t="s">
        <v>17</v>
      </c>
      <c r="B18" s="8">
        <v>405051</v>
      </c>
      <c r="C18" s="8">
        <v>47750</v>
      </c>
      <c r="D18" s="8">
        <v>31122</v>
      </c>
      <c r="E18" s="8">
        <v>4614</v>
      </c>
      <c r="F18" s="8">
        <v>4644</v>
      </c>
      <c r="G18" s="8">
        <v>3268</v>
      </c>
      <c r="H18" s="23" t="s">
        <v>214</v>
      </c>
      <c r="I18" s="23" t="s">
        <v>214</v>
      </c>
      <c r="J18" s="8">
        <v>17918</v>
      </c>
      <c r="K18" s="8">
        <v>3703</v>
      </c>
      <c r="L18" s="8" t="s">
        <v>5</v>
      </c>
      <c r="M18" s="8" t="s">
        <v>5</v>
      </c>
      <c r="N18" s="8">
        <v>22</v>
      </c>
      <c r="O18" s="8">
        <v>3</v>
      </c>
      <c r="P18" s="8">
        <v>5330</v>
      </c>
      <c r="Q18" s="12">
        <v>64666</v>
      </c>
    </row>
    <row r="19" spans="1:17" ht="12.75" customHeight="1" x14ac:dyDescent="0.2">
      <c r="A19" s="3" t="s">
        <v>18</v>
      </c>
      <c r="B19" s="8">
        <v>25910</v>
      </c>
      <c r="C19" s="8">
        <v>3906</v>
      </c>
      <c r="D19" s="8">
        <v>102522</v>
      </c>
      <c r="E19" s="8">
        <v>34317</v>
      </c>
      <c r="F19" s="8">
        <v>58044</v>
      </c>
      <c r="G19" s="8">
        <v>48131</v>
      </c>
      <c r="H19" s="23" t="s">
        <v>214</v>
      </c>
      <c r="I19" s="23" t="s">
        <v>214</v>
      </c>
      <c r="J19" s="8">
        <v>32787</v>
      </c>
      <c r="K19" s="8">
        <v>13877</v>
      </c>
      <c r="L19" s="8" t="s">
        <v>5</v>
      </c>
      <c r="M19" s="8" t="s">
        <v>5</v>
      </c>
      <c r="N19" s="8">
        <v>1494</v>
      </c>
      <c r="O19" s="8">
        <v>634</v>
      </c>
      <c r="P19" s="8">
        <v>8305</v>
      </c>
      <c r="Q19" s="12">
        <v>109169</v>
      </c>
    </row>
    <row r="20" spans="1:17" ht="12.75" customHeight="1" x14ac:dyDescent="0.2">
      <c r="A20" s="3" t="s">
        <v>42</v>
      </c>
      <c r="B20" s="8" t="s">
        <v>5</v>
      </c>
      <c r="C20" s="8" t="s">
        <v>5</v>
      </c>
      <c r="D20" s="8" t="s">
        <v>5</v>
      </c>
      <c r="E20" s="8" t="s">
        <v>5</v>
      </c>
      <c r="F20" s="8" t="s">
        <v>5</v>
      </c>
      <c r="G20" s="8" t="s">
        <v>5</v>
      </c>
      <c r="H20" s="23" t="s">
        <v>214</v>
      </c>
      <c r="I20" s="23" t="s">
        <v>214</v>
      </c>
      <c r="J20" s="8" t="s">
        <v>5</v>
      </c>
      <c r="K20" s="8" t="s">
        <v>5</v>
      </c>
      <c r="L20" s="8" t="s">
        <v>5</v>
      </c>
      <c r="M20" s="8" t="s">
        <v>5</v>
      </c>
      <c r="N20" s="8" t="s">
        <v>5</v>
      </c>
      <c r="O20" s="8" t="s">
        <v>5</v>
      </c>
      <c r="P20" s="8">
        <v>21</v>
      </c>
      <c r="Q20" s="12">
        <v>21</v>
      </c>
    </row>
    <row r="21" spans="1:17" ht="12.75" customHeight="1" x14ac:dyDescent="0.2">
      <c r="A21" s="3" t="s">
        <v>43</v>
      </c>
      <c r="B21" s="8" t="s">
        <v>5</v>
      </c>
      <c r="C21" s="8" t="s">
        <v>5</v>
      </c>
      <c r="D21" s="8">
        <v>81</v>
      </c>
      <c r="E21" s="8">
        <v>70</v>
      </c>
      <c r="F21" s="8" t="s">
        <v>5</v>
      </c>
      <c r="G21" s="8" t="s">
        <v>5</v>
      </c>
      <c r="H21" s="23" t="s">
        <v>214</v>
      </c>
      <c r="I21" s="23" t="s">
        <v>214</v>
      </c>
      <c r="J21" s="8" t="s">
        <v>5</v>
      </c>
      <c r="K21" s="8" t="s">
        <v>5</v>
      </c>
      <c r="L21" s="8" t="s">
        <v>5</v>
      </c>
      <c r="M21" s="8" t="s">
        <v>5</v>
      </c>
      <c r="N21" s="8" t="s">
        <v>5</v>
      </c>
      <c r="O21" s="8" t="s">
        <v>5</v>
      </c>
      <c r="P21" s="8">
        <v>71</v>
      </c>
      <c r="Q21" s="12">
        <v>140</v>
      </c>
    </row>
    <row r="22" spans="1:17" ht="12.75" customHeight="1" x14ac:dyDescent="0.2">
      <c r="A22" s="3" t="s">
        <v>19</v>
      </c>
      <c r="B22" s="8">
        <v>900748</v>
      </c>
      <c r="C22" s="8">
        <v>103106</v>
      </c>
      <c r="D22" s="8">
        <v>178989</v>
      </c>
      <c r="E22" s="8">
        <v>43652</v>
      </c>
      <c r="F22" s="8">
        <v>204675</v>
      </c>
      <c r="G22" s="8">
        <v>82355</v>
      </c>
      <c r="H22" s="23" t="s">
        <v>214</v>
      </c>
      <c r="I22" s="23" t="s">
        <v>214</v>
      </c>
      <c r="J22" s="8">
        <v>274869</v>
      </c>
      <c r="K22" s="8">
        <v>109712</v>
      </c>
      <c r="L22" s="8">
        <v>33000</v>
      </c>
      <c r="M22" s="8">
        <v>62298</v>
      </c>
      <c r="N22" s="8">
        <v>88762</v>
      </c>
      <c r="O22" s="8">
        <v>45212</v>
      </c>
      <c r="P22" s="8">
        <v>63000</v>
      </c>
      <c r="Q22" s="12">
        <v>509335</v>
      </c>
    </row>
    <row r="23" spans="1:17" ht="12.75" customHeight="1" x14ac:dyDescent="0.2">
      <c r="A23" s="3" t="s">
        <v>60</v>
      </c>
      <c r="B23" s="8">
        <v>3370941</v>
      </c>
      <c r="C23" s="8">
        <v>352558</v>
      </c>
      <c r="D23" s="8">
        <v>61260</v>
      </c>
      <c r="E23" s="8">
        <v>13080</v>
      </c>
      <c r="F23" s="8">
        <v>80845</v>
      </c>
      <c r="G23" s="8">
        <v>71792</v>
      </c>
      <c r="H23" s="23" t="s">
        <v>214</v>
      </c>
      <c r="I23" s="23" t="s">
        <v>214</v>
      </c>
      <c r="J23" s="8">
        <v>10601</v>
      </c>
      <c r="K23" s="8">
        <v>2659</v>
      </c>
      <c r="L23" s="8">
        <v>222</v>
      </c>
      <c r="M23" s="8">
        <v>130</v>
      </c>
      <c r="N23" s="8">
        <v>12667</v>
      </c>
      <c r="O23" s="8">
        <v>3270</v>
      </c>
      <c r="P23" s="8">
        <v>218</v>
      </c>
      <c r="Q23" s="12">
        <v>443707</v>
      </c>
    </row>
    <row r="24" spans="1:17" ht="12.75" customHeight="1" x14ac:dyDescent="0.2">
      <c r="A24" s="3" t="s">
        <v>21</v>
      </c>
      <c r="B24" s="8">
        <v>37012</v>
      </c>
      <c r="C24" s="8">
        <v>4283</v>
      </c>
      <c r="D24" s="8">
        <v>27864</v>
      </c>
      <c r="E24" s="8">
        <v>7284</v>
      </c>
      <c r="F24" s="8">
        <v>25532</v>
      </c>
      <c r="G24" s="8">
        <v>22268</v>
      </c>
      <c r="H24" s="23" t="s">
        <v>214</v>
      </c>
      <c r="I24" s="23" t="s">
        <v>214</v>
      </c>
      <c r="J24" s="8">
        <v>3793</v>
      </c>
      <c r="K24" s="8">
        <v>1739</v>
      </c>
      <c r="L24" s="8" t="s">
        <v>5</v>
      </c>
      <c r="M24" s="8" t="s">
        <v>5</v>
      </c>
      <c r="N24" s="8">
        <v>2997</v>
      </c>
      <c r="O24" s="8">
        <v>653</v>
      </c>
      <c r="P24" s="8">
        <v>1056</v>
      </c>
      <c r="Q24" s="12">
        <v>37284</v>
      </c>
    </row>
    <row r="25" spans="1:17" ht="12.75" customHeight="1" x14ac:dyDescent="0.2">
      <c r="A25" s="3" t="s">
        <v>44</v>
      </c>
      <c r="B25" s="8">
        <v>22</v>
      </c>
      <c r="C25" s="8">
        <v>10</v>
      </c>
      <c r="D25" s="8">
        <v>3402</v>
      </c>
      <c r="E25" s="8">
        <v>2196</v>
      </c>
      <c r="F25" s="8" t="s">
        <v>5</v>
      </c>
      <c r="G25" s="8" t="s">
        <v>5</v>
      </c>
      <c r="H25" s="23" t="s">
        <v>214</v>
      </c>
      <c r="I25" s="23" t="s">
        <v>214</v>
      </c>
      <c r="J25" s="8" t="s">
        <v>5</v>
      </c>
      <c r="K25" s="8" t="s">
        <v>5</v>
      </c>
      <c r="L25" s="8" t="s">
        <v>5</v>
      </c>
      <c r="M25" s="8" t="s">
        <v>5</v>
      </c>
      <c r="N25" s="8" t="s">
        <v>5</v>
      </c>
      <c r="O25" s="8" t="s">
        <v>5</v>
      </c>
      <c r="P25" s="8">
        <v>333</v>
      </c>
      <c r="Q25" s="12">
        <v>2540</v>
      </c>
    </row>
    <row r="26" spans="1:17" ht="12.75" customHeight="1" x14ac:dyDescent="0.2">
      <c r="A26" s="3" t="s">
        <v>22</v>
      </c>
      <c r="B26" s="8">
        <v>351</v>
      </c>
      <c r="C26" s="8">
        <v>163</v>
      </c>
      <c r="D26" s="8">
        <v>13286</v>
      </c>
      <c r="E26" s="8">
        <v>6164</v>
      </c>
      <c r="F26" s="8" t="s">
        <v>5</v>
      </c>
      <c r="G26" s="8" t="s">
        <v>5</v>
      </c>
      <c r="H26" s="23" t="s">
        <v>214</v>
      </c>
      <c r="I26" s="23" t="s">
        <v>214</v>
      </c>
      <c r="J26" s="8">
        <v>697</v>
      </c>
      <c r="K26" s="8">
        <v>466</v>
      </c>
      <c r="L26" s="8">
        <v>534</v>
      </c>
      <c r="M26" s="8">
        <v>797</v>
      </c>
      <c r="N26" s="8">
        <v>965</v>
      </c>
      <c r="O26" s="8">
        <v>633</v>
      </c>
      <c r="P26" s="8">
        <v>1947</v>
      </c>
      <c r="Q26" s="12">
        <v>10169</v>
      </c>
    </row>
    <row r="27" spans="1:17" ht="12.75" customHeight="1" x14ac:dyDescent="0.2">
      <c r="A27" s="3" t="s">
        <v>24</v>
      </c>
      <c r="B27" s="8" t="s">
        <v>5</v>
      </c>
      <c r="C27" s="8" t="s">
        <v>5</v>
      </c>
      <c r="D27" s="8">
        <v>714</v>
      </c>
      <c r="E27" s="8">
        <v>206</v>
      </c>
      <c r="F27" s="8">
        <v>8744</v>
      </c>
      <c r="G27" s="8">
        <v>6041</v>
      </c>
      <c r="H27" s="23" t="s">
        <v>214</v>
      </c>
      <c r="I27" s="23" t="s">
        <v>214</v>
      </c>
      <c r="J27" s="8">
        <v>3225</v>
      </c>
      <c r="K27" s="8">
        <v>714</v>
      </c>
      <c r="L27" s="8" t="s">
        <v>5</v>
      </c>
      <c r="M27" s="8" t="s">
        <v>5</v>
      </c>
      <c r="N27" s="8" t="s">
        <v>5</v>
      </c>
      <c r="O27" s="8" t="s">
        <v>5</v>
      </c>
      <c r="P27" s="8">
        <v>49</v>
      </c>
      <c r="Q27" s="12">
        <v>7010</v>
      </c>
    </row>
    <row r="28" spans="1:17" ht="12.75" customHeight="1" x14ac:dyDescent="0.2">
      <c r="A28" s="3" t="s">
        <v>25</v>
      </c>
      <c r="B28" s="8" t="s">
        <v>5</v>
      </c>
      <c r="C28" s="8" t="s">
        <v>5</v>
      </c>
      <c r="D28" s="8" t="s">
        <v>5</v>
      </c>
      <c r="E28" s="8" t="s">
        <v>5</v>
      </c>
      <c r="F28" s="8" t="s">
        <v>5</v>
      </c>
      <c r="G28" s="8" t="s">
        <v>5</v>
      </c>
      <c r="H28" s="23" t="s">
        <v>214</v>
      </c>
      <c r="I28" s="23" t="s">
        <v>214</v>
      </c>
      <c r="J28" s="8">
        <v>633</v>
      </c>
      <c r="K28" s="8">
        <v>404</v>
      </c>
      <c r="L28" s="8" t="s">
        <v>5</v>
      </c>
      <c r="M28" s="8">
        <v>53</v>
      </c>
      <c r="N28" s="8">
        <v>4</v>
      </c>
      <c r="O28" s="8">
        <v>3</v>
      </c>
      <c r="P28" s="8">
        <v>623</v>
      </c>
      <c r="Q28" s="12">
        <v>1082</v>
      </c>
    </row>
    <row r="29" spans="1:17" ht="12.75" customHeight="1" x14ac:dyDescent="0.2">
      <c r="A29" s="3" t="s">
        <v>26</v>
      </c>
      <c r="B29" s="8">
        <v>203</v>
      </c>
      <c r="C29" s="8">
        <v>21</v>
      </c>
      <c r="D29" s="8">
        <v>39692</v>
      </c>
      <c r="E29" s="8">
        <v>14601</v>
      </c>
      <c r="F29" s="8">
        <v>13375</v>
      </c>
      <c r="G29" s="8">
        <v>11539</v>
      </c>
      <c r="H29" s="23" t="s">
        <v>214</v>
      </c>
      <c r="I29" s="23" t="s">
        <v>214</v>
      </c>
      <c r="J29" s="8">
        <v>7192</v>
      </c>
      <c r="K29" s="8">
        <v>2878</v>
      </c>
      <c r="L29" s="8">
        <v>105</v>
      </c>
      <c r="M29" s="8">
        <v>89</v>
      </c>
      <c r="N29" s="8">
        <v>78373</v>
      </c>
      <c r="O29" s="8">
        <v>18625</v>
      </c>
      <c r="P29" s="8">
        <v>2857</v>
      </c>
      <c r="Q29" s="12">
        <v>50610</v>
      </c>
    </row>
    <row r="30" spans="1:17" ht="12.75" customHeight="1" x14ac:dyDescent="0.2">
      <c r="A30" s="3" t="s">
        <v>27</v>
      </c>
      <c r="B30" s="8">
        <v>355</v>
      </c>
      <c r="C30" s="8">
        <v>113</v>
      </c>
      <c r="D30" s="8">
        <v>18239</v>
      </c>
      <c r="E30" s="8">
        <v>7873</v>
      </c>
      <c r="F30" s="8" t="s">
        <v>5</v>
      </c>
      <c r="G30" s="8" t="s">
        <v>5</v>
      </c>
      <c r="H30" s="23" t="s">
        <v>214</v>
      </c>
      <c r="I30" s="23" t="s">
        <v>214</v>
      </c>
      <c r="J30" s="8">
        <v>1036</v>
      </c>
      <c r="K30" s="8">
        <v>508</v>
      </c>
      <c r="L30" s="8">
        <v>855</v>
      </c>
      <c r="M30" s="8">
        <v>622</v>
      </c>
      <c r="N30" s="8">
        <v>7133</v>
      </c>
      <c r="O30" s="8">
        <v>339</v>
      </c>
      <c r="P30" s="8">
        <v>5164</v>
      </c>
      <c r="Q30" s="12">
        <v>14619</v>
      </c>
    </row>
    <row r="31" spans="1:17" ht="12.75" customHeight="1" x14ac:dyDescent="0.2">
      <c r="A31" s="3" t="s">
        <v>28</v>
      </c>
      <c r="B31" s="8" t="s">
        <v>5</v>
      </c>
      <c r="C31" s="8" t="s">
        <v>5</v>
      </c>
      <c r="D31" s="8">
        <v>59862</v>
      </c>
      <c r="E31" s="8">
        <v>15502</v>
      </c>
      <c r="F31" s="8" t="s">
        <v>5</v>
      </c>
      <c r="G31" s="8" t="s">
        <v>5</v>
      </c>
      <c r="H31" s="23" t="s">
        <v>214</v>
      </c>
      <c r="I31" s="23" t="s">
        <v>214</v>
      </c>
      <c r="J31" s="8">
        <v>995</v>
      </c>
      <c r="K31" s="8">
        <v>312</v>
      </c>
      <c r="L31" s="8" t="s">
        <v>5</v>
      </c>
      <c r="M31" s="8" t="s">
        <v>5</v>
      </c>
      <c r="N31" s="8">
        <v>41</v>
      </c>
      <c r="O31" s="8">
        <v>29</v>
      </c>
      <c r="P31" s="8">
        <v>12619</v>
      </c>
      <c r="Q31" s="12">
        <v>28464</v>
      </c>
    </row>
    <row r="32" spans="1:17" ht="12.75" customHeight="1" x14ac:dyDescent="0.2">
      <c r="A32" s="3" t="s">
        <v>29</v>
      </c>
      <c r="B32" s="8">
        <v>4694</v>
      </c>
      <c r="C32" s="8">
        <v>830</v>
      </c>
      <c r="D32" s="8">
        <v>11526</v>
      </c>
      <c r="E32" s="8">
        <v>3013</v>
      </c>
      <c r="F32" s="8">
        <v>987</v>
      </c>
      <c r="G32" s="8">
        <v>964</v>
      </c>
      <c r="H32" s="23" t="s">
        <v>214</v>
      </c>
      <c r="I32" s="23" t="s">
        <v>214</v>
      </c>
      <c r="J32" s="8">
        <v>720</v>
      </c>
      <c r="K32" s="8">
        <v>233</v>
      </c>
      <c r="L32" s="8" t="s">
        <v>5</v>
      </c>
      <c r="M32" s="8" t="s">
        <v>5</v>
      </c>
      <c r="N32" s="8">
        <v>49</v>
      </c>
      <c r="O32" s="8">
        <v>35</v>
      </c>
      <c r="P32" s="8">
        <v>2174</v>
      </c>
      <c r="Q32" s="12">
        <v>7250</v>
      </c>
    </row>
    <row r="33" spans="1:17" ht="12.75" customHeight="1" x14ac:dyDescent="0.2">
      <c r="A33" s="3" t="s">
        <v>45</v>
      </c>
      <c r="B33" s="8" t="s">
        <v>5</v>
      </c>
      <c r="C33" s="8" t="s">
        <v>5</v>
      </c>
      <c r="D33" s="8">
        <v>19</v>
      </c>
      <c r="E33" s="8">
        <v>32</v>
      </c>
      <c r="F33" s="8" t="s">
        <v>5</v>
      </c>
      <c r="G33" s="8" t="s">
        <v>5</v>
      </c>
      <c r="H33" s="23" t="s">
        <v>214</v>
      </c>
      <c r="I33" s="23" t="s">
        <v>214</v>
      </c>
      <c r="J33" s="8">
        <v>9</v>
      </c>
      <c r="K33" s="8">
        <v>5</v>
      </c>
      <c r="L33" s="8">
        <v>43</v>
      </c>
      <c r="M33" s="8">
        <v>47</v>
      </c>
      <c r="N33" s="8" t="s">
        <v>5</v>
      </c>
      <c r="O33" s="8" t="s">
        <v>5</v>
      </c>
      <c r="P33" s="8">
        <v>57</v>
      </c>
      <c r="Q33" s="12">
        <v>141</v>
      </c>
    </row>
    <row r="34" spans="1:17" ht="12.75" customHeight="1" x14ac:dyDescent="0.2">
      <c r="A34" s="3" t="s">
        <v>30</v>
      </c>
      <c r="B34" s="8" t="s">
        <v>5</v>
      </c>
      <c r="C34" s="8" t="s">
        <v>5</v>
      </c>
      <c r="D34" s="8">
        <v>143</v>
      </c>
      <c r="E34" s="8">
        <v>72</v>
      </c>
      <c r="F34" s="8">
        <v>209</v>
      </c>
      <c r="G34" s="8">
        <v>176</v>
      </c>
      <c r="H34" s="23" t="s">
        <v>214</v>
      </c>
      <c r="I34" s="23" t="s">
        <v>214</v>
      </c>
      <c r="J34" s="8" t="s">
        <v>5</v>
      </c>
      <c r="K34" s="8" t="s">
        <v>5</v>
      </c>
      <c r="L34" s="8">
        <v>1</v>
      </c>
      <c r="M34" s="8" t="s">
        <v>5</v>
      </c>
      <c r="N34" s="8" t="s">
        <v>5</v>
      </c>
      <c r="O34" s="8" t="s">
        <v>5</v>
      </c>
      <c r="P34" s="8">
        <v>567</v>
      </c>
      <c r="Q34" s="12">
        <v>814</v>
      </c>
    </row>
    <row r="35" spans="1:17" ht="12.75" customHeight="1" x14ac:dyDescent="0.2">
      <c r="A35" s="3" t="s">
        <v>31</v>
      </c>
      <c r="B35" s="8" t="s">
        <v>5</v>
      </c>
      <c r="C35" s="8" t="s">
        <v>5</v>
      </c>
      <c r="D35" s="8">
        <v>10890</v>
      </c>
      <c r="E35" s="8">
        <v>5787</v>
      </c>
      <c r="F35" s="8" t="s">
        <v>5</v>
      </c>
      <c r="G35" s="8" t="s">
        <v>5</v>
      </c>
      <c r="H35" s="23" t="s">
        <v>214</v>
      </c>
      <c r="I35" s="23" t="s">
        <v>214</v>
      </c>
      <c r="J35" s="8" t="s">
        <v>5</v>
      </c>
      <c r="K35" s="8" t="s">
        <v>5</v>
      </c>
      <c r="L35" s="8">
        <v>1</v>
      </c>
      <c r="M35" s="8" t="s">
        <v>5</v>
      </c>
      <c r="N35" s="8">
        <v>1425</v>
      </c>
      <c r="O35" s="8">
        <v>1934</v>
      </c>
      <c r="P35" s="8">
        <v>150</v>
      </c>
      <c r="Q35" s="12">
        <v>7870</v>
      </c>
    </row>
    <row r="36" spans="1:17" ht="12.75" customHeight="1" x14ac:dyDescent="0.2">
      <c r="A36" s="3" t="s">
        <v>32</v>
      </c>
      <c r="B36" s="8" t="s">
        <v>5</v>
      </c>
      <c r="C36" s="8" t="s">
        <v>5</v>
      </c>
      <c r="D36" s="8">
        <v>676</v>
      </c>
      <c r="E36" s="8">
        <v>205</v>
      </c>
      <c r="F36" s="8" t="s">
        <v>5</v>
      </c>
      <c r="G36" s="8" t="s">
        <v>5</v>
      </c>
      <c r="H36" s="23" t="s">
        <v>214</v>
      </c>
      <c r="I36" s="23" t="s">
        <v>214</v>
      </c>
      <c r="J36" s="8" t="s">
        <v>5</v>
      </c>
      <c r="K36" s="8" t="s">
        <v>5</v>
      </c>
      <c r="L36" s="8" t="s">
        <v>5</v>
      </c>
      <c r="M36" s="8" t="s">
        <v>5</v>
      </c>
      <c r="N36" s="8" t="s">
        <v>5</v>
      </c>
      <c r="O36" s="8" t="s">
        <v>5</v>
      </c>
      <c r="P36" s="8">
        <v>16</v>
      </c>
      <c r="Q36" s="12">
        <v>221</v>
      </c>
    </row>
    <row r="37" spans="1:17" ht="12.75" customHeight="1" x14ac:dyDescent="0.2">
      <c r="A37" s="3" t="s">
        <v>34</v>
      </c>
      <c r="B37" s="8">
        <v>96595</v>
      </c>
      <c r="C37" s="8">
        <v>11208</v>
      </c>
      <c r="D37" s="8">
        <v>90685</v>
      </c>
      <c r="E37" s="8">
        <v>25017</v>
      </c>
      <c r="F37" s="8">
        <v>49985</v>
      </c>
      <c r="G37" s="8">
        <v>38706</v>
      </c>
      <c r="H37" s="23" t="s">
        <v>214</v>
      </c>
      <c r="I37" s="23" t="s">
        <v>214</v>
      </c>
      <c r="J37" s="8">
        <v>12507</v>
      </c>
      <c r="K37" s="8">
        <v>4488</v>
      </c>
      <c r="L37" s="8" t="s">
        <v>5</v>
      </c>
      <c r="M37" s="8" t="s">
        <v>5</v>
      </c>
      <c r="N37" s="8">
        <v>973</v>
      </c>
      <c r="O37" s="8">
        <v>268</v>
      </c>
      <c r="P37" s="8">
        <v>1680</v>
      </c>
      <c r="Q37" s="12">
        <v>81368</v>
      </c>
    </row>
    <row r="38" spans="1:17" ht="12.75" customHeight="1" x14ac:dyDescent="0.2">
      <c r="A38" s="3" t="s">
        <v>35</v>
      </c>
      <c r="B38" s="8">
        <v>2936</v>
      </c>
      <c r="C38" s="8">
        <v>1066</v>
      </c>
      <c r="D38" s="8">
        <v>72905</v>
      </c>
      <c r="E38" s="8">
        <v>16082</v>
      </c>
      <c r="F38" s="8">
        <v>21496</v>
      </c>
      <c r="G38" s="8">
        <v>20000</v>
      </c>
      <c r="H38" s="23" t="s">
        <v>214</v>
      </c>
      <c r="I38" s="23" t="s">
        <v>214</v>
      </c>
      <c r="J38" s="8">
        <v>3439</v>
      </c>
      <c r="K38" s="8">
        <v>1021</v>
      </c>
      <c r="L38" s="8">
        <v>10</v>
      </c>
      <c r="M38" s="8">
        <v>20</v>
      </c>
      <c r="N38" s="8">
        <v>34</v>
      </c>
      <c r="O38" s="8">
        <v>15</v>
      </c>
      <c r="P38" s="8">
        <v>7833</v>
      </c>
      <c r="Q38" s="12">
        <v>46038</v>
      </c>
    </row>
    <row r="39" spans="1:17" ht="12.75" customHeight="1" x14ac:dyDescent="0.2">
      <c r="A39" s="3" t="s">
        <v>36</v>
      </c>
      <c r="B39" s="8">
        <v>25</v>
      </c>
      <c r="C39" s="8">
        <v>4</v>
      </c>
      <c r="D39" s="8">
        <v>8906</v>
      </c>
      <c r="E39" s="8">
        <v>2955</v>
      </c>
      <c r="F39" s="8">
        <v>7</v>
      </c>
      <c r="G39" s="8">
        <v>2</v>
      </c>
      <c r="H39" s="23" t="s">
        <v>214</v>
      </c>
      <c r="I39" s="23" t="s">
        <v>214</v>
      </c>
      <c r="J39" s="8">
        <v>96</v>
      </c>
      <c r="K39" s="8">
        <v>66</v>
      </c>
      <c r="L39" s="8">
        <v>420</v>
      </c>
      <c r="M39" s="8">
        <v>270</v>
      </c>
      <c r="N39" s="8">
        <v>1103</v>
      </c>
      <c r="O39" s="8">
        <v>200</v>
      </c>
      <c r="P39" s="8">
        <v>3505</v>
      </c>
      <c r="Q39" s="12">
        <v>7002</v>
      </c>
    </row>
    <row r="40" spans="1:17" ht="12.75" customHeight="1" x14ac:dyDescent="0.2">
      <c r="A40" s="3" t="s">
        <v>37</v>
      </c>
      <c r="B40" s="8">
        <v>168064</v>
      </c>
      <c r="C40" s="8">
        <v>17906</v>
      </c>
      <c r="D40" s="8">
        <v>30092</v>
      </c>
      <c r="E40" s="8">
        <v>7452</v>
      </c>
      <c r="F40" s="8" t="s">
        <v>5</v>
      </c>
      <c r="G40" s="8" t="s">
        <v>5</v>
      </c>
      <c r="H40" s="23" t="s">
        <v>214</v>
      </c>
      <c r="I40" s="23" t="s">
        <v>214</v>
      </c>
      <c r="J40" s="8">
        <v>2250</v>
      </c>
      <c r="K40" s="8">
        <v>581</v>
      </c>
      <c r="L40" s="8">
        <v>192</v>
      </c>
      <c r="M40" s="8">
        <v>169</v>
      </c>
      <c r="N40" s="8">
        <v>2098</v>
      </c>
      <c r="O40" s="8">
        <v>1709</v>
      </c>
      <c r="P40" s="8">
        <v>13142</v>
      </c>
      <c r="Q40" s="12">
        <v>40959</v>
      </c>
    </row>
    <row r="41" spans="1:17" ht="12.75" customHeight="1" x14ac:dyDescent="0.2">
      <c r="A41" s="3" t="s">
        <v>202</v>
      </c>
      <c r="B41" s="8">
        <v>18</v>
      </c>
      <c r="C41" s="8">
        <v>98</v>
      </c>
      <c r="D41" s="8">
        <v>331548</v>
      </c>
      <c r="E41" s="8">
        <v>221226</v>
      </c>
      <c r="F41" s="8">
        <v>1287</v>
      </c>
      <c r="G41" s="8">
        <v>1100</v>
      </c>
      <c r="H41" s="23" t="s">
        <v>214</v>
      </c>
      <c r="I41" s="23" t="s">
        <v>214</v>
      </c>
      <c r="J41" s="8">
        <v>94146</v>
      </c>
      <c r="K41" s="8">
        <v>31885</v>
      </c>
      <c r="L41" s="8">
        <v>3</v>
      </c>
      <c r="M41" s="8">
        <v>6</v>
      </c>
      <c r="N41" s="8">
        <v>3251</v>
      </c>
      <c r="O41" s="8">
        <v>1416</v>
      </c>
      <c r="P41" s="8">
        <v>94664</v>
      </c>
      <c r="Q41" s="12">
        <v>350395</v>
      </c>
    </row>
    <row r="42" spans="1:17" ht="12.75" customHeight="1" x14ac:dyDescent="0.2">
      <c r="A42" s="3" t="s">
        <v>40</v>
      </c>
      <c r="B42" s="8">
        <v>13191</v>
      </c>
      <c r="C42" s="8">
        <v>1758</v>
      </c>
      <c r="D42" s="8">
        <v>194957</v>
      </c>
      <c r="E42" s="8">
        <v>49290</v>
      </c>
      <c r="F42" s="8">
        <v>7113</v>
      </c>
      <c r="G42" s="8">
        <v>5597</v>
      </c>
      <c r="H42" s="23" t="s">
        <v>214</v>
      </c>
      <c r="I42" s="23" t="s">
        <v>214</v>
      </c>
      <c r="J42" s="8">
        <v>16311</v>
      </c>
      <c r="K42" s="8">
        <v>6518</v>
      </c>
      <c r="L42" s="8" t="s">
        <v>5</v>
      </c>
      <c r="M42" s="8" t="s">
        <v>5</v>
      </c>
      <c r="N42" s="8">
        <v>2629</v>
      </c>
      <c r="O42" s="8">
        <v>766</v>
      </c>
      <c r="P42" s="8">
        <v>7636</v>
      </c>
      <c r="Q42" s="12">
        <v>71565</v>
      </c>
    </row>
    <row r="43" spans="1:17" ht="12.75" customHeight="1" x14ac:dyDescent="0.2">
      <c r="A43" s="3" t="s">
        <v>208</v>
      </c>
      <c r="B43" s="8">
        <v>1541</v>
      </c>
      <c r="C43" s="8">
        <v>644</v>
      </c>
      <c r="D43" s="8">
        <v>69576</v>
      </c>
      <c r="E43" s="8">
        <v>22521</v>
      </c>
      <c r="F43" s="8">
        <v>3843</v>
      </c>
      <c r="G43" s="8">
        <v>3272</v>
      </c>
      <c r="H43" s="23" t="s">
        <v>214</v>
      </c>
      <c r="I43" s="23" t="s">
        <v>214</v>
      </c>
      <c r="J43" s="8">
        <v>5767</v>
      </c>
      <c r="K43" s="8">
        <v>1919</v>
      </c>
      <c r="L43" s="8">
        <v>937</v>
      </c>
      <c r="M43" s="8">
        <v>1080</v>
      </c>
      <c r="N43" s="8">
        <v>1186</v>
      </c>
      <c r="O43" s="8">
        <v>283</v>
      </c>
      <c r="P43" s="8">
        <v>26313</v>
      </c>
      <c r="Q43" s="12">
        <v>56033</v>
      </c>
    </row>
    <row r="44" spans="1:17" ht="12.75" customHeight="1" x14ac:dyDescent="0.2">
      <c r="A44" s="27" t="s">
        <v>41</v>
      </c>
      <c r="B44" s="28">
        <v>6249855</v>
      </c>
      <c r="C44" s="28">
        <v>680767</v>
      </c>
      <c r="D44" s="28">
        <v>1933102</v>
      </c>
      <c r="E44" s="28">
        <v>783414</v>
      </c>
      <c r="F44" s="28">
        <v>843979</v>
      </c>
      <c r="G44" s="28">
        <v>621785</v>
      </c>
      <c r="H44" s="50" t="s">
        <v>214</v>
      </c>
      <c r="I44" s="50" t="s">
        <v>214</v>
      </c>
      <c r="J44" s="28">
        <v>607593</v>
      </c>
      <c r="K44" s="28">
        <v>228487</v>
      </c>
      <c r="L44" s="28">
        <v>80044</v>
      </c>
      <c r="M44" s="28">
        <v>112988</v>
      </c>
      <c r="N44" s="28">
        <v>270324</v>
      </c>
      <c r="O44" s="28">
        <v>102458</v>
      </c>
      <c r="P44" s="28">
        <v>563321</v>
      </c>
      <c r="Q44" s="34">
        <v>3093221</v>
      </c>
    </row>
    <row r="45" spans="1:17" ht="12.75" customHeight="1" x14ac:dyDescent="0.2">
      <c r="Q45" s="10"/>
    </row>
    <row r="46" spans="1:17" ht="12.75" customHeight="1" x14ac:dyDescent="0.2">
      <c r="A46" s="5" t="s">
        <v>54</v>
      </c>
      <c r="Q46" s="10"/>
    </row>
    <row r="47" spans="1:17" ht="12.75" customHeight="1" x14ac:dyDescent="0.2">
      <c r="A47" s="31" t="s">
        <v>70</v>
      </c>
      <c r="Q47" s="10"/>
    </row>
    <row r="48" spans="1:17"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209</v>
      </c>
    </row>
    <row r="54" spans="1:1" ht="12.75" customHeight="1" x14ac:dyDescent="0.2">
      <c r="A54" s="3" t="s">
        <v>210</v>
      </c>
    </row>
    <row r="55" spans="1:1" ht="12.75" customHeight="1" x14ac:dyDescent="0.2">
      <c r="A55" s="3" t="s">
        <v>211</v>
      </c>
    </row>
    <row r="56" spans="1:1" ht="12.75" customHeight="1" x14ac:dyDescent="0.2">
      <c r="A56" s="3" t="s">
        <v>212</v>
      </c>
    </row>
    <row r="57" spans="1:1" ht="12.75" customHeight="1" x14ac:dyDescent="0.2">
      <c r="A57" s="3" t="s">
        <v>213</v>
      </c>
    </row>
    <row r="58" spans="1:1" ht="12.75" customHeight="1" x14ac:dyDescent="0.2">
      <c r="A58" s="7" t="s">
        <v>55</v>
      </c>
    </row>
    <row r="59" spans="1:1" ht="12.75" customHeight="1" x14ac:dyDescent="0.2">
      <c r="A59" s="6" t="s">
        <v>56</v>
      </c>
    </row>
    <row r="60" spans="1:1" ht="12.75" customHeight="1" x14ac:dyDescent="0.2">
      <c r="A60" s="4" t="s">
        <v>46</v>
      </c>
    </row>
    <row r="61" spans="1:1" ht="12.75" customHeight="1" x14ac:dyDescent="0.2">
      <c r="A61" s="3" t="s">
        <v>216</v>
      </c>
    </row>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sheetData>
  <mergeCells count="8">
    <mergeCell ref="L3:M3"/>
    <mergeCell ref="N3:O3"/>
    <mergeCell ref="A3:A5"/>
    <mergeCell ref="B3:C3"/>
    <mergeCell ref="D3:E3"/>
    <mergeCell ref="F3:G3"/>
    <mergeCell ref="H3:I3"/>
    <mergeCell ref="J3:K3"/>
  </mergeCells>
  <phoneticPr fontId="1" type="noConversion"/>
  <pageMargins left="0.64" right="0.16" top="0.17" bottom="0.17" header="0.16" footer="0.17"/>
  <pageSetup paperSize="9" scale="7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80"/>
  <sheetViews>
    <sheetView zoomScaleNormal="100" workbookViewId="0"/>
  </sheetViews>
  <sheetFormatPr defaultRowHeight="11.25" x14ac:dyDescent="0.2"/>
  <cols>
    <col min="1" max="1" width="17.85546875" style="3" customWidth="1"/>
    <col min="2" max="15" width="8.7109375" style="3" customWidth="1"/>
    <col min="16" max="17" width="11.7109375" style="3" customWidth="1"/>
    <col min="18" max="16384" width="9.140625" style="3"/>
  </cols>
  <sheetData>
    <row r="1" spans="1:17" s="22" customFormat="1" ht="17.25" x14ac:dyDescent="0.25">
      <c r="A1" s="1" t="s">
        <v>204</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5612</v>
      </c>
      <c r="E6" s="8">
        <v>3466</v>
      </c>
      <c r="F6" s="8" t="s">
        <v>5</v>
      </c>
      <c r="G6" s="8" t="s">
        <v>5</v>
      </c>
      <c r="H6" s="8">
        <v>233.89</v>
      </c>
      <c r="I6" s="8">
        <v>231.59700000000001</v>
      </c>
      <c r="J6" s="8">
        <v>349</v>
      </c>
      <c r="K6" s="8">
        <v>180</v>
      </c>
      <c r="L6" s="8">
        <v>637</v>
      </c>
      <c r="M6" s="8">
        <v>499</v>
      </c>
      <c r="N6" s="8">
        <v>3</v>
      </c>
      <c r="O6" s="8">
        <v>3</v>
      </c>
      <c r="P6" s="8">
        <v>981</v>
      </c>
      <c r="Q6" s="9">
        <v>5361.5969999999998</v>
      </c>
    </row>
    <row r="7" spans="1:17" ht="12.75" customHeight="1" x14ac:dyDescent="0.2">
      <c r="A7" s="3" t="s">
        <v>6</v>
      </c>
      <c r="B7" s="8" t="s">
        <v>5</v>
      </c>
      <c r="C7" s="8" t="s">
        <v>5</v>
      </c>
      <c r="D7" s="8">
        <v>266271</v>
      </c>
      <c r="E7" s="8">
        <v>168551</v>
      </c>
      <c r="F7" s="8">
        <v>120098</v>
      </c>
      <c r="G7" s="8">
        <v>89557</v>
      </c>
      <c r="H7" s="8">
        <v>345960.11300000001</v>
      </c>
      <c r="I7" s="8">
        <v>324772.34600000002</v>
      </c>
      <c r="J7" s="8">
        <v>44912</v>
      </c>
      <c r="K7" s="8">
        <v>16704</v>
      </c>
      <c r="L7" s="8">
        <v>38248</v>
      </c>
      <c r="M7" s="8">
        <v>36941</v>
      </c>
      <c r="N7" s="8">
        <v>22999</v>
      </c>
      <c r="O7" s="8">
        <v>9296</v>
      </c>
      <c r="P7" s="8">
        <v>247456</v>
      </c>
      <c r="Q7" s="9">
        <v>893277.34600000002</v>
      </c>
    </row>
    <row r="8" spans="1:17" ht="12.75" customHeight="1" x14ac:dyDescent="0.2">
      <c r="A8" s="3" t="s">
        <v>7</v>
      </c>
      <c r="B8" s="8" t="s">
        <v>5</v>
      </c>
      <c r="C8" s="8" t="s">
        <v>5</v>
      </c>
      <c r="D8" s="8" t="s">
        <v>5</v>
      </c>
      <c r="E8" s="8" t="s">
        <v>5</v>
      </c>
      <c r="F8" s="8">
        <v>4252</v>
      </c>
      <c r="G8" s="8">
        <v>3226</v>
      </c>
      <c r="H8" s="8">
        <v>368.96</v>
      </c>
      <c r="I8" s="8">
        <v>362</v>
      </c>
      <c r="J8" s="8">
        <v>194</v>
      </c>
      <c r="K8" s="8">
        <v>71</v>
      </c>
      <c r="L8" s="8" t="s">
        <v>5</v>
      </c>
      <c r="M8" s="8" t="s">
        <v>5</v>
      </c>
      <c r="N8" s="8" t="s">
        <v>5</v>
      </c>
      <c r="O8" s="8" t="s">
        <v>5</v>
      </c>
      <c r="P8" s="8">
        <v>26</v>
      </c>
      <c r="Q8" s="9">
        <v>3684</v>
      </c>
    </row>
    <row r="9" spans="1:17" ht="12.75" customHeight="1" x14ac:dyDescent="0.2">
      <c r="A9" s="3" t="s">
        <v>201</v>
      </c>
      <c r="B9" s="8">
        <v>30</v>
      </c>
      <c r="C9" s="8">
        <v>9</v>
      </c>
      <c r="D9" s="8">
        <v>694</v>
      </c>
      <c r="E9" s="8">
        <v>557</v>
      </c>
      <c r="F9" s="8" t="s">
        <v>5</v>
      </c>
      <c r="G9" s="8" t="s">
        <v>5</v>
      </c>
      <c r="H9" s="8">
        <v>3595.7530000000002</v>
      </c>
      <c r="I9" s="8">
        <v>3374</v>
      </c>
      <c r="J9" s="8" t="s">
        <v>5</v>
      </c>
      <c r="K9" s="8" t="s">
        <v>5</v>
      </c>
      <c r="L9" s="8" t="s">
        <v>5</v>
      </c>
      <c r="M9" s="8" t="s">
        <v>5</v>
      </c>
      <c r="N9" s="8">
        <v>5</v>
      </c>
      <c r="O9" s="8">
        <v>11</v>
      </c>
      <c r="P9" s="8">
        <v>2261</v>
      </c>
      <c r="Q9" s="9">
        <v>6212</v>
      </c>
    </row>
    <row r="10" spans="1:17" ht="12.75" customHeight="1" x14ac:dyDescent="0.2">
      <c r="A10" s="3" t="s">
        <v>9</v>
      </c>
      <c r="B10" s="8" t="s">
        <v>5</v>
      </c>
      <c r="C10" s="8" t="s">
        <v>5</v>
      </c>
      <c r="D10" s="8">
        <v>2448</v>
      </c>
      <c r="E10" s="8">
        <v>1478</v>
      </c>
      <c r="F10" s="8" t="s">
        <v>5</v>
      </c>
      <c r="G10" s="8" t="s">
        <v>5</v>
      </c>
      <c r="H10" s="8" t="s">
        <v>5</v>
      </c>
      <c r="I10" s="8" t="s">
        <v>5</v>
      </c>
      <c r="J10" s="8">
        <v>229</v>
      </c>
      <c r="K10" s="8">
        <v>66</v>
      </c>
      <c r="L10" s="8" t="s">
        <v>5</v>
      </c>
      <c r="M10" s="8" t="s">
        <v>5</v>
      </c>
      <c r="N10" s="8" t="s">
        <v>5</v>
      </c>
      <c r="O10" s="8" t="s">
        <v>5</v>
      </c>
      <c r="P10" s="8">
        <v>1921</v>
      </c>
      <c r="Q10" s="9">
        <v>3465</v>
      </c>
    </row>
    <row r="11" spans="1:17" ht="12.75" customHeight="1" x14ac:dyDescent="0.2">
      <c r="A11" s="3" t="s">
        <v>61</v>
      </c>
      <c r="B11" s="8">
        <v>759641</v>
      </c>
      <c r="C11" s="8">
        <v>73922</v>
      </c>
      <c r="D11" s="8">
        <v>237682</v>
      </c>
      <c r="E11" s="8">
        <v>69649</v>
      </c>
      <c r="F11" s="8">
        <v>195776</v>
      </c>
      <c r="G11" s="8">
        <v>119192</v>
      </c>
      <c r="H11" s="8">
        <v>46468.281999999999</v>
      </c>
      <c r="I11" s="8">
        <v>32567.173999999999</v>
      </c>
      <c r="J11" s="8">
        <v>117320</v>
      </c>
      <c r="K11" s="8">
        <v>38792</v>
      </c>
      <c r="L11" s="8" t="s">
        <v>5</v>
      </c>
      <c r="M11" s="8">
        <v>9</v>
      </c>
      <c r="N11" s="8">
        <v>2825</v>
      </c>
      <c r="O11" s="8">
        <v>3113</v>
      </c>
      <c r="P11" s="8">
        <v>9048</v>
      </c>
      <c r="Q11" s="9">
        <v>346291.174</v>
      </c>
    </row>
    <row r="12" spans="1:17" ht="12.75" customHeight="1" x14ac:dyDescent="0.2">
      <c r="A12" s="3" t="s">
        <v>11</v>
      </c>
      <c r="B12" s="8">
        <v>84</v>
      </c>
      <c r="C12" s="8">
        <v>42</v>
      </c>
      <c r="D12" s="8">
        <v>3750</v>
      </c>
      <c r="E12" s="8">
        <v>2096</v>
      </c>
      <c r="F12" s="8" t="s">
        <v>5</v>
      </c>
      <c r="G12" s="8" t="s">
        <v>5</v>
      </c>
      <c r="H12" s="8">
        <v>79.393000000000001</v>
      </c>
      <c r="I12" s="8">
        <v>274</v>
      </c>
      <c r="J12" s="8">
        <v>501</v>
      </c>
      <c r="K12" s="8">
        <v>320</v>
      </c>
      <c r="L12" s="8">
        <v>868</v>
      </c>
      <c r="M12" s="8">
        <v>712</v>
      </c>
      <c r="N12" s="8">
        <v>7240</v>
      </c>
      <c r="O12" s="8">
        <v>612</v>
      </c>
      <c r="P12" s="8">
        <v>3430</v>
      </c>
      <c r="Q12" s="9">
        <v>7486</v>
      </c>
    </row>
    <row r="13" spans="1:17" ht="12.75" customHeight="1" x14ac:dyDescent="0.2">
      <c r="A13" s="3" t="s">
        <v>12</v>
      </c>
      <c r="B13" s="8" t="s">
        <v>5</v>
      </c>
      <c r="C13" s="8" t="s">
        <v>5</v>
      </c>
      <c r="D13" s="8">
        <v>37</v>
      </c>
      <c r="E13" s="8">
        <v>61</v>
      </c>
      <c r="F13" s="8" t="s">
        <v>5</v>
      </c>
      <c r="G13" s="8" t="s">
        <v>5</v>
      </c>
      <c r="H13" s="8">
        <v>3165.181</v>
      </c>
      <c r="I13" s="8">
        <v>2933</v>
      </c>
      <c r="J13" s="8" t="s">
        <v>5</v>
      </c>
      <c r="K13" s="8" t="s">
        <v>5</v>
      </c>
      <c r="L13" s="8" t="s">
        <v>5</v>
      </c>
      <c r="M13" s="8" t="s">
        <v>5</v>
      </c>
      <c r="N13" s="8" t="s">
        <v>5</v>
      </c>
      <c r="O13" s="8" t="s">
        <v>5</v>
      </c>
      <c r="P13" s="8" t="s">
        <v>5</v>
      </c>
      <c r="Q13" s="9">
        <v>2994</v>
      </c>
    </row>
    <row r="14" spans="1:17" ht="12.75" customHeight="1" x14ac:dyDescent="0.2">
      <c r="A14" s="3" t="s">
        <v>13</v>
      </c>
      <c r="B14" s="8">
        <v>124</v>
      </c>
      <c r="C14" s="8">
        <v>53</v>
      </c>
      <c r="D14" s="8">
        <v>6958</v>
      </c>
      <c r="E14" s="8">
        <v>3563</v>
      </c>
      <c r="F14" s="8" t="s">
        <v>5</v>
      </c>
      <c r="G14" s="8" t="s">
        <v>5</v>
      </c>
      <c r="H14" s="8">
        <v>13783.528999999999</v>
      </c>
      <c r="I14" s="8">
        <v>12594.955</v>
      </c>
      <c r="J14" s="8">
        <v>2095</v>
      </c>
      <c r="K14" s="8">
        <v>978</v>
      </c>
      <c r="L14" s="8">
        <v>4976</v>
      </c>
      <c r="M14" s="8">
        <v>629</v>
      </c>
      <c r="N14" s="8">
        <v>10120</v>
      </c>
      <c r="O14" s="8">
        <v>1113</v>
      </c>
      <c r="P14" s="8">
        <v>10757</v>
      </c>
      <c r="Q14" s="9">
        <v>29688.955000000002</v>
      </c>
    </row>
    <row r="15" spans="1:17" ht="12.75" customHeight="1" x14ac:dyDescent="0.2">
      <c r="A15" s="3" t="s">
        <v>14</v>
      </c>
      <c r="B15" s="8">
        <v>15</v>
      </c>
      <c r="C15" s="8">
        <v>7</v>
      </c>
      <c r="D15" s="8">
        <v>15022</v>
      </c>
      <c r="E15" s="8">
        <v>9130</v>
      </c>
      <c r="F15" s="8" t="s">
        <v>5</v>
      </c>
      <c r="G15" s="8" t="s">
        <v>5</v>
      </c>
      <c r="H15" s="8">
        <v>2501.2269999999999</v>
      </c>
      <c r="I15" s="8">
        <v>2838.8980000000001</v>
      </c>
      <c r="J15" s="8">
        <v>693</v>
      </c>
      <c r="K15" s="8">
        <v>536</v>
      </c>
      <c r="L15" s="8">
        <v>53</v>
      </c>
      <c r="M15" s="8">
        <v>92</v>
      </c>
      <c r="N15" s="8">
        <v>117</v>
      </c>
      <c r="O15" s="8">
        <v>104</v>
      </c>
      <c r="P15" s="8">
        <v>2792</v>
      </c>
      <c r="Q15" s="9">
        <v>15498.898000000001</v>
      </c>
    </row>
    <row r="16" spans="1:17" ht="12.75" customHeight="1" x14ac:dyDescent="0.2">
      <c r="A16" s="3" t="s">
        <v>16</v>
      </c>
      <c r="B16" s="8" t="s">
        <v>5</v>
      </c>
      <c r="C16" s="8" t="s">
        <v>5</v>
      </c>
      <c r="D16" s="8" t="s">
        <v>5</v>
      </c>
      <c r="E16" s="8" t="s">
        <v>5</v>
      </c>
      <c r="F16" s="8" t="s">
        <v>5</v>
      </c>
      <c r="G16" s="8" t="s">
        <v>5</v>
      </c>
      <c r="H16" s="8">
        <v>1E-3</v>
      </c>
      <c r="I16" s="8" t="s">
        <v>5</v>
      </c>
      <c r="J16" s="8" t="s">
        <v>5</v>
      </c>
      <c r="K16" s="8" t="s">
        <v>5</v>
      </c>
      <c r="L16" s="8" t="s">
        <v>5</v>
      </c>
      <c r="M16" s="8" t="s">
        <v>5</v>
      </c>
      <c r="N16" s="8" t="s">
        <v>5</v>
      </c>
      <c r="O16" s="8" t="s">
        <v>5</v>
      </c>
      <c r="P16" s="8">
        <v>15</v>
      </c>
      <c r="Q16" s="9">
        <v>15</v>
      </c>
    </row>
    <row r="17" spans="1:17" ht="12.75" customHeight="1" x14ac:dyDescent="0.2">
      <c r="A17" s="18" t="s">
        <v>59</v>
      </c>
      <c r="B17" s="8" t="s">
        <v>5</v>
      </c>
      <c r="C17" s="8" t="s">
        <v>5</v>
      </c>
      <c r="D17" s="8">
        <v>4944</v>
      </c>
      <c r="E17" s="8">
        <v>1645</v>
      </c>
      <c r="F17" s="8">
        <v>619</v>
      </c>
      <c r="G17" s="8">
        <v>275</v>
      </c>
      <c r="H17" s="8">
        <v>55531.183000000005</v>
      </c>
      <c r="I17" s="8">
        <v>26856.391</v>
      </c>
      <c r="J17" s="8">
        <v>4633</v>
      </c>
      <c r="K17" s="8">
        <v>1507</v>
      </c>
      <c r="L17" s="8" t="s">
        <v>5</v>
      </c>
      <c r="M17" s="8" t="s">
        <v>5</v>
      </c>
      <c r="N17" s="8">
        <v>375</v>
      </c>
      <c r="O17" s="8">
        <v>101</v>
      </c>
      <c r="P17" s="8">
        <v>996</v>
      </c>
      <c r="Q17" s="9">
        <v>31381.391</v>
      </c>
    </row>
    <row r="18" spans="1:17" ht="12.75" customHeight="1" x14ac:dyDescent="0.2">
      <c r="A18" s="3" t="s">
        <v>17</v>
      </c>
      <c r="B18" s="8">
        <v>430133</v>
      </c>
      <c r="C18" s="8">
        <v>43318</v>
      </c>
      <c r="D18" s="8">
        <v>131</v>
      </c>
      <c r="E18" s="8">
        <v>36</v>
      </c>
      <c r="F18" s="8">
        <v>7031</v>
      </c>
      <c r="G18" s="8">
        <v>4055</v>
      </c>
      <c r="H18" s="8">
        <v>4023.4189999999999</v>
      </c>
      <c r="I18" s="8">
        <v>2863.8209999999999</v>
      </c>
      <c r="J18" s="8">
        <v>16253</v>
      </c>
      <c r="K18" s="8">
        <v>3474</v>
      </c>
      <c r="L18" s="8" t="s">
        <v>5</v>
      </c>
      <c r="M18" s="8" t="s">
        <v>5</v>
      </c>
      <c r="N18" s="8" t="s">
        <v>5</v>
      </c>
      <c r="O18" s="8" t="s">
        <v>5</v>
      </c>
      <c r="P18" s="8">
        <v>3504</v>
      </c>
      <c r="Q18" s="9">
        <v>57250.820999999996</v>
      </c>
    </row>
    <row r="19" spans="1:17" ht="12.75" customHeight="1" x14ac:dyDescent="0.2">
      <c r="A19" s="3" t="s">
        <v>18</v>
      </c>
      <c r="B19" s="8">
        <v>2608</v>
      </c>
      <c r="C19" s="8">
        <v>486</v>
      </c>
      <c r="D19" s="8">
        <v>69261</v>
      </c>
      <c r="E19" s="8">
        <v>24698</v>
      </c>
      <c r="F19" s="8">
        <v>97172</v>
      </c>
      <c r="G19" s="8">
        <v>62589</v>
      </c>
      <c r="H19" s="8">
        <v>2358.0039999999999</v>
      </c>
      <c r="I19" s="8">
        <v>2076</v>
      </c>
      <c r="J19" s="8">
        <v>30945</v>
      </c>
      <c r="K19" s="8">
        <v>12691</v>
      </c>
      <c r="L19" s="8">
        <v>512</v>
      </c>
      <c r="M19" s="8">
        <v>91</v>
      </c>
      <c r="N19" s="8">
        <v>1432</v>
      </c>
      <c r="O19" s="8">
        <v>452</v>
      </c>
      <c r="P19" s="8">
        <v>9791</v>
      </c>
      <c r="Q19" s="9">
        <v>112874</v>
      </c>
    </row>
    <row r="20" spans="1:17" ht="12.75" customHeight="1" x14ac:dyDescent="0.2">
      <c r="A20" s="3" t="s">
        <v>42</v>
      </c>
      <c r="B20" s="8" t="s">
        <v>5</v>
      </c>
      <c r="C20" s="8" t="s">
        <v>5</v>
      </c>
      <c r="D20" s="8" t="s">
        <v>5</v>
      </c>
      <c r="E20" s="8" t="s">
        <v>5</v>
      </c>
      <c r="F20" s="8" t="s">
        <v>5</v>
      </c>
      <c r="G20" s="8" t="s">
        <v>5</v>
      </c>
      <c r="H20" s="8">
        <v>2491.84</v>
      </c>
      <c r="I20" s="8">
        <v>2296</v>
      </c>
      <c r="J20" s="8" t="s">
        <v>5</v>
      </c>
      <c r="K20" s="8" t="s">
        <v>5</v>
      </c>
      <c r="L20" s="8" t="s">
        <v>5</v>
      </c>
      <c r="M20" s="8" t="s">
        <v>5</v>
      </c>
      <c r="N20" s="8" t="s">
        <v>5</v>
      </c>
      <c r="O20" s="8" t="s">
        <v>5</v>
      </c>
      <c r="P20" s="8">
        <v>2</v>
      </c>
      <c r="Q20" s="9">
        <v>2298</v>
      </c>
    </row>
    <row r="21" spans="1:17" ht="12.75" customHeight="1" x14ac:dyDescent="0.2">
      <c r="A21" s="3" t="s">
        <v>43</v>
      </c>
      <c r="B21" s="8" t="s">
        <v>5</v>
      </c>
      <c r="C21" s="8" t="s">
        <v>5</v>
      </c>
      <c r="D21" s="8">
        <v>123</v>
      </c>
      <c r="E21" s="8">
        <v>123</v>
      </c>
      <c r="F21" s="8" t="s">
        <v>5</v>
      </c>
      <c r="G21" s="8" t="s">
        <v>5</v>
      </c>
      <c r="H21" s="8">
        <v>20.173999999999999</v>
      </c>
      <c r="I21" s="8">
        <v>16</v>
      </c>
      <c r="J21" s="8" t="s">
        <v>5</v>
      </c>
      <c r="K21" s="8" t="s">
        <v>5</v>
      </c>
      <c r="L21" s="8" t="s">
        <v>5</v>
      </c>
      <c r="M21" s="8" t="s">
        <v>5</v>
      </c>
      <c r="N21" s="8" t="s">
        <v>5</v>
      </c>
      <c r="O21" s="8" t="s">
        <v>5</v>
      </c>
      <c r="P21" s="8">
        <v>115</v>
      </c>
      <c r="Q21" s="9">
        <v>254</v>
      </c>
    </row>
    <row r="22" spans="1:17" ht="12.75" customHeight="1" x14ac:dyDescent="0.2">
      <c r="A22" s="3" t="s">
        <v>19</v>
      </c>
      <c r="B22" s="8">
        <v>828518</v>
      </c>
      <c r="C22" s="8">
        <v>83383</v>
      </c>
      <c r="D22" s="8">
        <v>186851</v>
      </c>
      <c r="E22" s="8">
        <v>45289</v>
      </c>
      <c r="F22" s="8">
        <v>197888</v>
      </c>
      <c r="G22" s="8">
        <v>78568</v>
      </c>
      <c r="H22" s="8">
        <v>1.8089999999999999</v>
      </c>
      <c r="I22" s="8">
        <v>5</v>
      </c>
      <c r="J22" s="8">
        <v>277701</v>
      </c>
      <c r="K22" s="8">
        <v>106035</v>
      </c>
      <c r="L22" s="8">
        <v>34654</v>
      </c>
      <c r="M22" s="8">
        <v>76640</v>
      </c>
      <c r="N22" s="8">
        <v>114106</v>
      </c>
      <c r="O22" s="8">
        <v>61724</v>
      </c>
      <c r="P22" s="8">
        <v>59065</v>
      </c>
      <c r="Q22" s="9">
        <v>510709</v>
      </c>
    </row>
    <row r="23" spans="1:17" ht="12.75" customHeight="1" x14ac:dyDescent="0.2">
      <c r="A23" s="3" t="s">
        <v>60</v>
      </c>
      <c r="B23" s="8">
        <v>2949432</v>
      </c>
      <c r="C23" s="8">
        <v>253514</v>
      </c>
      <c r="D23" s="8">
        <v>56361</v>
      </c>
      <c r="E23" s="8">
        <v>10643</v>
      </c>
      <c r="F23" s="8">
        <v>71133</v>
      </c>
      <c r="G23" s="8">
        <v>46981</v>
      </c>
      <c r="H23" s="8">
        <v>34854.089999999997</v>
      </c>
      <c r="I23" s="8">
        <v>20814</v>
      </c>
      <c r="J23" s="8">
        <v>51232</v>
      </c>
      <c r="K23" s="8">
        <v>12243</v>
      </c>
      <c r="L23" s="8">
        <v>7</v>
      </c>
      <c r="M23" s="8">
        <v>7</v>
      </c>
      <c r="N23" s="8">
        <v>4503</v>
      </c>
      <c r="O23" s="8">
        <v>849</v>
      </c>
      <c r="P23" s="8">
        <v>302</v>
      </c>
      <c r="Q23" s="9">
        <v>345353</v>
      </c>
    </row>
    <row r="24" spans="1:17" ht="12.75" customHeight="1" x14ac:dyDescent="0.2">
      <c r="A24" s="3" t="s">
        <v>21</v>
      </c>
      <c r="B24" s="8">
        <v>43615</v>
      </c>
      <c r="C24" s="8">
        <v>4245</v>
      </c>
      <c r="D24" s="8">
        <v>10126</v>
      </c>
      <c r="E24" s="8">
        <v>2371</v>
      </c>
      <c r="F24" s="8">
        <v>16282</v>
      </c>
      <c r="G24" s="8">
        <v>12545</v>
      </c>
      <c r="H24" s="8">
        <v>21366.532999999999</v>
      </c>
      <c r="I24" s="8">
        <v>14873.699000000001</v>
      </c>
      <c r="J24" s="8">
        <v>4894</v>
      </c>
      <c r="K24" s="8">
        <v>2102</v>
      </c>
      <c r="L24" s="8" t="s">
        <v>5</v>
      </c>
      <c r="M24" s="8" t="s">
        <v>5</v>
      </c>
      <c r="N24" s="8">
        <v>2720</v>
      </c>
      <c r="O24" s="8">
        <v>409</v>
      </c>
      <c r="P24" s="8">
        <v>694</v>
      </c>
      <c r="Q24" s="9">
        <v>37238.699000000001</v>
      </c>
    </row>
    <row r="25" spans="1:17" ht="12.75" customHeight="1" x14ac:dyDescent="0.2">
      <c r="A25" s="3" t="s">
        <v>44</v>
      </c>
      <c r="B25" s="8">
        <v>20</v>
      </c>
      <c r="C25" s="8">
        <v>8</v>
      </c>
      <c r="D25" s="8">
        <v>45</v>
      </c>
      <c r="E25" s="8">
        <v>41</v>
      </c>
      <c r="F25" s="8" t="s">
        <v>5</v>
      </c>
      <c r="G25" s="8" t="s">
        <v>5</v>
      </c>
      <c r="H25" s="8" t="s">
        <v>5</v>
      </c>
      <c r="I25" s="8" t="s">
        <v>5</v>
      </c>
      <c r="J25" s="8" t="s">
        <v>5</v>
      </c>
      <c r="K25" s="8" t="s">
        <v>5</v>
      </c>
      <c r="L25" s="8" t="s">
        <v>5</v>
      </c>
      <c r="M25" s="8" t="s">
        <v>5</v>
      </c>
      <c r="N25" s="8" t="s">
        <v>5</v>
      </c>
      <c r="O25" s="8" t="s">
        <v>5</v>
      </c>
      <c r="P25" s="8">
        <v>100</v>
      </c>
      <c r="Q25" s="9">
        <v>149</v>
      </c>
    </row>
    <row r="26" spans="1:17" ht="12.75" customHeight="1" x14ac:dyDescent="0.2">
      <c r="A26" s="3" t="s">
        <v>22</v>
      </c>
      <c r="B26" s="8">
        <v>277</v>
      </c>
      <c r="C26" s="8">
        <v>119</v>
      </c>
      <c r="D26" s="8">
        <v>12365</v>
      </c>
      <c r="E26" s="8">
        <v>5490</v>
      </c>
      <c r="F26" s="8" t="s">
        <v>5</v>
      </c>
      <c r="G26" s="8" t="s">
        <v>5</v>
      </c>
      <c r="H26" s="8">
        <v>5132.5590000000002</v>
      </c>
      <c r="I26" s="8">
        <v>5335.442</v>
      </c>
      <c r="J26" s="8">
        <v>502</v>
      </c>
      <c r="K26" s="8">
        <v>298</v>
      </c>
      <c r="L26" s="8">
        <v>598</v>
      </c>
      <c r="M26" s="8">
        <v>750</v>
      </c>
      <c r="N26" s="8">
        <v>656</v>
      </c>
      <c r="O26" s="8">
        <v>393</v>
      </c>
      <c r="P26" s="8">
        <v>1558</v>
      </c>
      <c r="Q26" s="9">
        <v>13943.441999999999</v>
      </c>
    </row>
    <row r="27" spans="1:17" ht="12.75" customHeight="1" x14ac:dyDescent="0.2">
      <c r="A27" s="3" t="s">
        <v>24</v>
      </c>
      <c r="B27" s="8" t="s">
        <v>5</v>
      </c>
      <c r="C27" s="8" t="s">
        <v>5</v>
      </c>
      <c r="D27" s="8">
        <v>951</v>
      </c>
      <c r="E27" s="8">
        <v>381</v>
      </c>
      <c r="F27" s="8">
        <v>8922</v>
      </c>
      <c r="G27" s="8">
        <v>4474</v>
      </c>
      <c r="H27" s="8">
        <v>49.165999999999997</v>
      </c>
      <c r="I27" s="8">
        <v>37</v>
      </c>
      <c r="J27" s="8">
        <v>2171</v>
      </c>
      <c r="K27" s="8">
        <v>441</v>
      </c>
      <c r="L27" s="8" t="s">
        <v>5</v>
      </c>
      <c r="M27" s="8" t="s">
        <v>5</v>
      </c>
      <c r="N27" s="8" t="s">
        <v>5</v>
      </c>
      <c r="O27" s="8" t="s">
        <v>5</v>
      </c>
      <c r="P27" s="8">
        <v>185</v>
      </c>
      <c r="Q27" s="9">
        <v>5518</v>
      </c>
    </row>
    <row r="28" spans="1:17" ht="12.75" customHeight="1" x14ac:dyDescent="0.2">
      <c r="A28" s="3" t="s">
        <v>25</v>
      </c>
      <c r="B28" s="8" t="s">
        <v>5</v>
      </c>
      <c r="C28" s="8" t="s">
        <v>5</v>
      </c>
      <c r="D28" s="8">
        <v>38</v>
      </c>
      <c r="E28" s="8">
        <v>10</v>
      </c>
      <c r="F28" s="8" t="s">
        <v>5</v>
      </c>
      <c r="G28" s="8" t="s">
        <v>5</v>
      </c>
      <c r="H28" s="8">
        <v>1565.019</v>
      </c>
      <c r="I28" s="8">
        <v>1607.9179999999999</v>
      </c>
      <c r="J28" s="8">
        <v>212</v>
      </c>
      <c r="K28" s="8">
        <v>130</v>
      </c>
      <c r="L28" s="8">
        <v>2</v>
      </c>
      <c r="M28" s="8">
        <v>7</v>
      </c>
      <c r="N28" s="8" t="s">
        <v>5</v>
      </c>
      <c r="O28" s="8" t="s">
        <v>5</v>
      </c>
      <c r="P28" s="8">
        <v>233</v>
      </c>
      <c r="Q28" s="9">
        <v>1987.9179999999999</v>
      </c>
    </row>
    <row r="29" spans="1:17" ht="12.75" customHeight="1" x14ac:dyDescent="0.2">
      <c r="A29" s="3" t="s">
        <v>26</v>
      </c>
      <c r="B29" s="8">
        <v>5714</v>
      </c>
      <c r="C29" s="8">
        <v>550</v>
      </c>
      <c r="D29" s="8">
        <v>46660</v>
      </c>
      <c r="E29" s="8">
        <v>14260</v>
      </c>
      <c r="F29" s="8">
        <v>8662</v>
      </c>
      <c r="G29" s="8">
        <v>6444</v>
      </c>
      <c r="H29" s="8">
        <v>49047.41</v>
      </c>
      <c r="I29" s="8">
        <v>31721</v>
      </c>
      <c r="J29" s="8">
        <v>8619</v>
      </c>
      <c r="K29" s="8">
        <v>3126</v>
      </c>
      <c r="L29" s="8">
        <v>605</v>
      </c>
      <c r="M29" s="8">
        <v>692</v>
      </c>
      <c r="N29" s="8">
        <v>64614</v>
      </c>
      <c r="O29" s="8">
        <v>28650</v>
      </c>
      <c r="P29" s="8">
        <v>3152</v>
      </c>
      <c r="Q29" s="9">
        <v>88594</v>
      </c>
    </row>
    <row r="30" spans="1:17" ht="12.75" customHeight="1" x14ac:dyDescent="0.2">
      <c r="A30" s="3" t="s">
        <v>27</v>
      </c>
      <c r="B30" s="8">
        <v>502</v>
      </c>
      <c r="C30" s="8">
        <v>215</v>
      </c>
      <c r="D30" s="8">
        <v>16042</v>
      </c>
      <c r="E30" s="8">
        <v>6670</v>
      </c>
      <c r="F30" s="8" t="s">
        <v>5</v>
      </c>
      <c r="G30" s="8" t="s">
        <v>5</v>
      </c>
      <c r="H30" s="8">
        <v>216.06200000000001</v>
      </c>
      <c r="I30" s="8">
        <v>441.62299999999999</v>
      </c>
      <c r="J30" s="8">
        <v>1082</v>
      </c>
      <c r="K30" s="8">
        <v>571</v>
      </c>
      <c r="L30" s="8">
        <v>1069</v>
      </c>
      <c r="M30" s="8">
        <v>452</v>
      </c>
      <c r="N30" s="8">
        <v>317</v>
      </c>
      <c r="O30" s="8">
        <v>133</v>
      </c>
      <c r="P30" s="8">
        <v>3740</v>
      </c>
      <c r="Q30" s="9">
        <v>12222.623</v>
      </c>
    </row>
    <row r="31" spans="1:17" ht="12.75" customHeight="1" x14ac:dyDescent="0.2">
      <c r="A31" s="3" t="s">
        <v>28</v>
      </c>
      <c r="B31" s="8" t="s">
        <v>5</v>
      </c>
      <c r="C31" s="8" t="s">
        <v>5</v>
      </c>
      <c r="D31" s="8">
        <v>53973</v>
      </c>
      <c r="E31" s="8">
        <v>12847</v>
      </c>
      <c r="F31" s="8" t="s">
        <v>5</v>
      </c>
      <c r="G31" s="8" t="s">
        <v>5</v>
      </c>
      <c r="H31" s="8">
        <v>3213.4209999999998</v>
      </c>
      <c r="I31" s="8">
        <v>2859</v>
      </c>
      <c r="J31" s="8">
        <v>1665</v>
      </c>
      <c r="K31" s="8">
        <v>566</v>
      </c>
      <c r="L31" s="8">
        <v>896</v>
      </c>
      <c r="M31" s="8">
        <v>651</v>
      </c>
      <c r="N31" s="8">
        <v>167</v>
      </c>
      <c r="O31" s="8">
        <v>52</v>
      </c>
      <c r="P31" s="8">
        <v>1708</v>
      </c>
      <c r="Q31" s="9">
        <v>18683</v>
      </c>
    </row>
    <row r="32" spans="1:17" ht="12.75" customHeight="1" x14ac:dyDescent="0.2">
      <c r="A32" s="3" t="s">
        <v>29</v>
      </c>
      <c r="B32" s="8" t="s">
        <v>5</v>
      </c>
      <c r="C32" s="8" t="s">
        <v>5</v>
      </c>
      <c r="D32" s="8">
        <v>9000</v>
      </c>
      <c r="E32" s="8">
        <v>2129</v>
      </c>
      <c r="F32" s="8" t="s">
        <v>5</v>
      </c>
      <c r="G32" s="8" t="s">
        <v>5</v>
      </c>
      <c r="H32" s="8">
        <v>11667.116</v>
      </c>
      <c r="I32" s="8">
        <v>6254</v>
      </c>
      <c r="J32" s="8">
        <v>2296</v>
      </c>
      <c r="K32" s="8">
        <v>672</v>
      </c>
      <c r="L32" s="8" t="s">
        <v>5</v>
      </c>
      <c r="M32" s="8">
        <v>10</v>
      </c>
      <c r="N32" s="8">
        <v>413</v>
      </c>
      <c r="O32" s="8">
        <v>189</v>
      </c>
      <c r="P32" s="8">
        <v>1412</v>
      </c>
      <c r="Q32" s="9">
        <v>10665</v>
      </c>
    </row>
    <row r="33" spans="1:17" ht="12.75" customHeight="1" x14ac:dyDescent="0.2">
      <c r="A33" s="3" t="s">
        <v>45</v>
      </c>
      <c r="B33" s="8" t="s">
        <v>5</v>
      </c>
      <c r="C33" s="8" t="s">
        <v>5</v>
      </c>
      <c r="D33" s="8" t="s">
        <v>5</v>
      </c>
      <c r="E33" s="8" t="s">
        <v>5</v>
      </c>
      <c r="F33" s="8" t="s">
        <v>5</v>
      </c>
      <c r="G33" s="8" t="s">
        <v>5</v>
      </c>
      <c r="H33" s="8">
        <v>10.159000000000001</v>
      </c>
      <c r="I33" s="8">
        <v>41</v>
      </c>
      <c r="J33" s="8">
        <v>83</v>
      </c>
      <c r="K33" s="8">
        <v>46</v>
      </c>
      <c r="L33" s="8" t="s">
        <v>5</v>
      </c>
      <c r="M33" s="8" t="s">
        <v>5</v>
      </c>
      <c r="N33" s="8" t="s">
        <v>5</v>
      </c>
      <c r="O33" s="8" t="s">
        <v>5</v>
      </c>
      <c r="P33" s="8">
        <v>120</v>
      </c>
      <c r="Q33" s="9">
        <v>207</v>
      </c>
    </row>
    <row r="34" spans="1:17" ht="12.75" customHeight="1" x14ac:dyDescent="0.2">
      <c r="A34" s="3" t="s">
        <v>30</v>
      </c>
      <c r="B34" s="8" t="s">
        <v>5</v>
      </c>
      <c r="C34" s="8" t="s">
        <v>5</v>
      </c>
      <c r="D34" s="8">
        <v>42</v>
      </c>
      <c r="E34" s="8">
        <v>10</v>
      </c>
      <c r="F34" s="8">
        <v>352</v>
      </c>
      <c r="G34" s="8">
        <v>239</v>
      </c>
      <c r="H34" s="8">
        <v>6475.6480000000001</v>
      </c>
      <c r="I34" s="8">
        <v>4058</v>
      </c>
      <c r="J34" s="8" t="s">
        <v>5</v>
      </c>
      <c r="K34" s="8" t="s">
        <v>5</v>
      </c>
      <c r="L34" s="8">
        <v>3</v>
      </c>
      <c r="M34" s="8">
        <v>3</v>
      </c>
      <c r="N34" s="8" t="s">
        <v>5</v>
      </c>
      <c r="O34" s="8" t="s">
        <v>5</v>
      </c>
      <c r="P34" s="8">
        <v>453</v>
      </c>
      <c r="Q34" s="9">
        <v>4763</v>
      </c>
    </row>
    <row r="35" spans="1:17" ht="12.75" customHeight="1" x14ac:dyDescent="0.2">
      <c r="A35" s="3" t="s">
        <v>31</v>
      </c>
      <c r="B35" s="8" t="s">
        <v>5</v>
      </c>
      <c r="C35" s="8" t="s">
        <v>5</v>
      </c>
      <c r="D35" s="8">
        <v>8616</v>
      </c>
      <c r="E35" s="8">
        <v>4271</v>
      </c>
      <c r="F35" s="8" t="s">
        <v>5</v>
      </c>
      <c r="G35" s="8" t="s">
        <v>5</v>
      </c>
      <c r="H35" s="8">
        <v>25.018999999999998</v>
      </c>
      <c r="I35" s="8">
        <v>25</v>
      </c>
      <c r="J35" s="8" t="s">
        <v>5</v>
      </c>
      <c r="K35" s="8" t="s">
        <v>5</v>
      </c>
      <c r="L35" s="8">
        <v>1</v>
      </c>
      <c r="M35" s="8">
        <v>2</v>
      </c>
      <c r="N35" s="8">
        <v>948</v>
      </c>
      <c r="O35" s="8">
        <v>1165</v>
      </c>
      <c r="P35" s="8">
        <v>45</v>
      </c>
      <c r="Q35" s="9">
        <v>5508</v>
      </c>
    </row>
    <row r="36" spans="1:17" ht="12.75" customHeight="1" x14ac:dyDescent="0.2">
      <c r="A36" s="3" t="s">
        <v>32</v>
      </c>
      <c r="B36" s="8" t="s">
        <v>5</v>
      </c>
      <c r="C36" s="8" t="s">
        <v>5</v>
      </c>
      <c r="D36" s="8">
        <v>338</v>
      </c>
      <c r="E36" s="8">
        <v>82</v>
      </c>
      <c r="F36" s="8" t="s">
        <v>5</v>
      </c>
      <c r="G36" s="8" t="s">
        <v>5</v>
      </c>
      <c r="H36" s="8">
        <v>5390.3159999999998</v>
      </c>
      <c r="I36" s="8">
        <v>2269.5540000000001</v>
      </c>
      <c r="J36" s="8" t="s">
        <v>5</v>
      </c>
      <c r="K36" s="8" t="s">
        <v>5</v>
      </c>
      <c r="L36" s="8" t="s">
        <v>5</v>
      </c>
      <c r="M36" s="8" t="s">
        <v>5</v>
      </c>
      <c r="N36" s="8" t="s">
        <v>5</v>
      </c>
      <c r="O36" s="8" t="s">
        <v>5</v>
      </c>
      <c r="P36" s="8">
        <v>250</v>
      </c>
      <c r="Q36" s="9">
        <v>2600.5540000000001</v>
      </c>
    </row>
    <row r="37" spans="1:17" ht="12.75" customHeight="1" x14ac:dyDescent="0.2">
      <c r="A37" s="3" t="s">
        <v>34</v>
      </c>
      <c r="B37" s="8">
        <v>79094</v>
      </c>
      <c r="C37" s="8">
        <v>7527</v>
      </c>
      <c r="D37" s="8">
        <v>113333</v>
      </c>
      <c r="E37" s="8">
        <v>25017</v>
      </c>
      <c r="F37" s="8">
        <v>39477</v>
      </c>
      <c r="G37" s="8">
        <v>24955</v>
      </c>
      <c r="H37" s="8">
        <v>5877.7269999999999</v>
      </c>
      <c r="I37" s="8">
        <v>5056</v>
      </c>
      <c r="J37" s="8">
        <v>14226</v>
      </c>
      <c r="K37" s="8">
        <v>4325</v>
      </c>
      <c r="L37" s="8" t="s">
        <v>5</v>
      </c>
      <c r="M37" s="8" t="s">
        <v>5</v>
      </c>
      <c r="N37" s="8">
        <v>17</v>
      </c>
      <c r="O37" s="8">
        <v>15</v>
      </c>
      <c r="P37" s="8">
        <v>678</v>
      </c>
      <c r="Q37" s="9">
        <v>67572</v>
      </c>
    </row>
    <row r="38" spans="1:17" ht="12.75" customHeight="1" x14ac:dyDescent="0.2">
      <c r="A38" s="3" t="s">
        <v>35</v>
      </c>
      <c r="B38" s="8">
        <v>1784</v>
      </c>
      <c r="C38" s="8">
        <v>211</v>
      </c>
      <c r="D38" s="8">
        <v>67800</v>
      </c>
      <c r="E38" s="8">
        <v>13036</v>
      </c>
      <c r="F38" s="8">
        <v>20214</v>
      </c>
      <c r="G38" s="8">
        <v>15416</v>
      </c>
      <c r="H38" s="8">
        <v>6209.22</v>
      </c>
      <c r="I38" s="8">
        <v>3995.6459999999997</v>
      </c>
      <c r="J38" s="8">
        <v>2743</v>
      </c>
      <c r="K38" s="8">
        <v>675</v>
      </c>
      <c r="L38" s="8">
        <v>6</v>
      </c>
      <c r="M38" s="8">
        <v>10</v>
      </c>
      <c r="N38" s="8" t="s">
        <v>5</v>
      </c>
      <c r="O38" s="8" t="s">
        <v>5</v>
      </c>
      <c r="P38" s="8">
        <v>6559</v>
      </c>
      <c r="Q38" s="9">
        <v>39901.646000000001</v>
      </c>
    </row>
    <row r="39" spans="1:17" ht="12.75" customHeight="1" x14ac:dyDescent="0.2">
      <c r="A39" s="3" t="s">
        <v>36</v>
      </c>
      <c r="B39" s="8" t="s">
        <v>5</v>
      </c>
      <c r="C39" s="8" t="s">
        <v>5</v>
      </c>
      <c r="D39" s="8">
        <v>12589</v>
      </c>
      <c r="E39" s="8">
        <v>3220</v>
      </c>
      <c r="F39" s="8" t="s">
        <v>5</v>
      </c>
      <c r="G39" s="8" t="s">
        <v>5</v>
      </c>
      <c r="H39" s="8">
        <v>56.005000000000003</v>
      </c>
      <c r="I39" s="8">
        <v>144</v>
      </c>
      <c r="J39" s="8">
        <v>2348</v>
      </c>
      <c r="K39" s="8">
        <v>54</v>
      </c>
      <c r="L39" s="8">
        <v>993</v>
      </c>
      <c r="M39" s="8">
        <v>782</v>
      </c>
      <c r="N39" s="8">
        <v>545</v>
      </c>
      <c r="O39" s="8">
        <v>122</v>
      </c>
      <c r="P39" s="8">
        <v>2467</v>
      </c>
      <c r="Q39" s="9">
        <v>6788</v>
      </c>
    </row>
    <row r="40" spans="1:17" ht="12.75" customHeight="1" x14ac:dyDescent="0.2">
      <c r="A40" s="3" t="s">
        <v>37</v>
      </c>
      <c r="B40" s="8">
        <v>83264</v>
      </c>
      <c r="C40" s="8">
        <v>6957</v>
      </c>
      <c r="D40" s="8">
        <v>10701</v>
      </c>
      <c r="E40" s="8">
        <v>3212</v>
      </c>
      <c r="F40" s="8" t="s">
        <v>5</v>
      </c>
      <c r="G40" s="8" t="s">
        <v>5</v>
      </c>
      <c r="H40" s="8">
        <v>325.99900000000002</v>
      </c>
      <c r="I40" s="8">
        <v>302</v>
      </c>
      <c r="J40" s="8">
        <v>3485</v>
      </c>
      <c r="K40" s="8">
        <v>818</v>
      </c>
      <c r="L40" s="8">
        <v>472</v>
      </c>
      <c r="M40" s="8">
        <v>246</v>
      </c>
      <c r="N40" s="8">
        <v>45</v>
      </c>
      <c r="O40" s="8">
        <v>43</v>
      </c>
      <c r="P40" s="8">
        <v>6505</v>
      </c>
      <c r="Q40" s="9">
        <v>18083</v>
      </c>
    </row>
    <row r="41" spans="1:17" ht="12.75" customHeight="1" x14ac:dyDescent="0.2">
      <c r="A41" s="3" t="s">
        <v>202</v>
      </c>
      <c r="B41" s="8">
        <v>85</v>
      </c>
      <c r="C41" s="8">
        <v>74</v>
      </c>
      <c r="D41" s="8">
        <v>424387</v>
      </c>
      <c r="E41" s="8">
        <v>266737</v>
      </c>
      <c r="F41" s="8">
        <v>498</v>
      </c>
      <c r="G41" s="8">
        <v>379</v>
      </c>
      <c r="H41" s="8">
        <v>21166.624</v>
      </c>
      <c r="I41" s="8">
        <v>10637</v>
      </c>
      <c r="J41" s="8">
        <v>111622</v>
      </c>
      <c r="K41" s="8">
        <v>35656</v>
      </c>
      <c r="L41" s="8">
        <v>1733</v>
      </c>
      <c r="M41" s="8">
        <v>1179</v>
      </c>
      <c r="N41" s="8">
        <v>3847</v>
      </c>
      <c r="O41" s="8">
        <v>1367</v>
      </c>
      <c r="P41" s="8">
        <v>88084</v>
      </c>
      <c r="Q41" s="9">
        <v>404114</v>
      </c>
    </row>
    <row r="42" spans="1:17" ht="12.75" customHeight="1" x14ac:dyDescent="0.2">
      <c r="A42" s="3" t="s">
        <v>40</v>
      </c>
      <c r="B42" s="8">
        <v>13052</v>
      </c>
      <c r="C42" s="8">
        <v>1394</v>
      </c>
      <c r="D42" s="8">
        <v>151866</v>
      </c>
      <c r="E42" s="8">
        <v>32041</v>
      </c>
      <c r="F42" s="8">
        <v>4187</v>
      </c>
      <c r="G42" s="8">
        <v>2265</v>
      </c>
      <c r="H42" s="8">
        <v>918.87900000000002</v>
      </c>
      <c r="I42" s="8">
        <v>545</v>
      </c>
      <c r="J42" s="8">
        <v>14935</v>
      </c>
      <c r="K42" s="8">
        <v>5184</v>
      </c>
      <c r="L42" s="8">
        <v>128</v>
      </c>
      <c r="M42" s="8">
        <v>21</v>
      </c>
      <c r="N42" s="8">
        <v>2603</v>
      </c>
      <c r="O42" s="8">
        <v>742</v>
      </c>
      <c r="P42" s="8">
        <v>3719</v>
      </c>
      <c r="Q42" s="9">
        <v>45910</v>
      </c>
    </row>
    <row r="43" spans="1:17" ht="12.75" customHeight="1" x14ac:dyDescent="0.2">
      <c r="A43" s="3" t="s">
        <v>203</v>
      </c>
      <c r="B43" s="8">
        <v>199</v>
      </c>
      <c r="C43" s="8">
        <v>123</v>
      </c>
      <c r="D43" s="8">
        <v>39235</v>
      </c>
      <c r="E43" s="8">
        <v>12993</v>
      </c>
      <c r="F43" s="8">
        <v>2258</v>
      </c>
      <c r="G43" s="8">
        <v>1706</v>
      </c>
      <c r="H43" s="8">
        <v>5660.47</v>
      </c>
      <c r="I43" s="8">
        <v>5765.2560000000003</v>
      </c>
      <c r="J43" s="8">
        <v>6262</v>
      </c>
      <c r="K43" s="8">
        <v>1551</v>
      </c>
      <c r="L43" s="8">
        <v>493</v>
      </c>
      <c r="M43" s="8">
        <v>590</v>
      </c>
      <c r="N43" s="8">
        <v>3298</v>
      </c>
      <c r="O43" s="8">
        <v>390</v>
      </c>
      <c r="P43" s="8">
        <v>11119</v>
      </c>
      <c r="Q43" s="9">
        <v>34236.256000000001</v>
      </c>
    </row>
    <row r="44" spans="1:17" ht="12.75" customHeight="1" x14ac:dyDescent="0.2">
      <c r="A44" s="27" t="s">
        <v>41</v>
      </c>
      <c r="B44" s="28">
        <v>5198189</v>
      </c>
      <c r="C44" s="28">
        <v>476156</v>
      </c>
      <c r="D44" s="28">
        <v>1834252</v>
      </c>
      <c r="E44" s="28">
        <v>745803</v>
      </c>
      <c r="F44" s="28">
        <v>794822</v>
      </c>
      <c r="G44" s="28">
        <v>472867</v>
      </c>
      <c r="H44" s="28">
        <v>659810.20099999988</v>
      </c>
      <c r="I44" s="28">
        <v>530844.31999999995</v>
      </c>
      <c r="J44" s="28">
        <v>724203</v>
      </c>
      <c r="K44" s="28">
        <v>249813</v>
      </c>
      <c r="L44" s="28">
        <v>86953</v>
      </c>
      <c r="M44" s="28">
        <v>121014</v>
      </c>
      <c r="N44" s="28">
        <v>243914</v>
      </c>
      <c r="O44" s="28">
        <v>111045</v>
      </c>
      <c r="P44" s="28">
        <v>485237</v>
      </c>
      <c r="Q44" s="28">
        <v>3192778.32</v>
      </c>
    </row>
    <row r="45" spans="1:17" ht="12.75" customHeight="1" x14ac:dyDescent="0.2">
      <c r="Q45" s="10"/>
    </row>
    <row r="46" spans="1:17" ht="12.75" customHeight="1" x14ac:dyDescent="0.2">
      <c r="A46" s="5" t="s">
        <v>54</v>
      </c>
      <c r="Q46" s="10"/>
    </row>
    <row r="47" spans="1:17" ht="12.75" customHeight="1" x14ac:dyDescent="0.2">
      <c r="A47" s="31" t="s">
        <v>70</v>
      </c>
      <c r="Q47" s="10"/>
    </row>
    <row r="48" spans="1:17"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76</v>
      </c>
    </row>
    <row r="54" spans="1:1" ht="12.75" customHeight="1" x14ac:dyDescent="0.2">
      <c r="A54" s="3" t="s">
        <v>66</v>
      </c>
    </row>
    <row r="55" spans="1:1" ht="12.75" customHeight="1" x14ac:dyDescent="0.2">
      <c r="A55" s="3" t="s">
        <v>71</v>
      </c>
    </row>
    <row r="56" spans="1:1" ht="12.75" customHeight="1" x14ac:dyDescent="0.2"/>
    <row r="57" spans="1:1" ht="12.75" customHeight="1" x14ac:dyDescent="0.2">
      <c r="A57" s="7" t="s">
        <v>55</v>
      </c>
    </row>
    <row r="58" spans="1:1" ht="12.75" customHeight="1" x14ac:dyDescent="0.2">
      <c r="A58" s="6" t="s">
        <v>56</v>
      </c>
    </row>
    <row r="59" spans="1:1" ht="12.75" customHeight="1" x14ac:dyDescent="0.2">
      <c r="A59" s="4" t="s">
        <v>46</v>
      </c>
    </row>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sheetData>
  <mergeCells count="8">
    <mergeCell ref="N3:O3"/>
    <mergeCell ref="A3:A5"/>
    <mergeCell ref="B3:C3"/>
    <mergeCell ref="D3:E3"/>
    <mergeCell ref="F3:G3"/>
    <mergeCell ref="H3:I3"/>
    <mergeCell ref="J3:K3"/>
    <mergeCell ref="L3:M3"/>
  </mergeCells>
  <phoneticPr fontId="1" type="noConversion"/>
  <pageMargins left="0.39370078740157483" right="0.39370078740157483" top="0.39370078740157483" bottom="0.78740157480314965" header="0.51181102362204722" footer="0.3937007874015748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9"/>
  <sheetViews>
    <sheetView zoomScaleNormal="100" workbookViewId="0"/>
  </sheetViews>
  <sheetFormatPr defaultRowHeight="11.25" x14ac:dyDescent="0.2"/>
  <cols>
    <col min="1" max="1" width="17.85546875" style="3" customWidth="1"/>
    <col min="2" max="15" width="8.7109375" style="3" customWidth="1"/>
    <col min="16" max="16" width="14.42578125" style="3" customWidth="1"/>
    <col min="17" max="17" width="13.5703125" style="3" customWidth="1"/>
    <col min="18" max="16384" width="9.140625" style="3"/>
  </cols>
  <sheetData>
    <row r="1" spans="1:17" s="22" customFormat="1" ht="17.25" x14ac:dyDescent="0.25">
      <c r="A1" s="1" t="s">
        <v>87</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x14ac:dyDescent="0.2">
      <c r="A6" s="3" t="s">
        <v>4</v>
      </c>
      <c r="B6" s="8" t="s">
        <v>5</v>
      </c>
      <c r="C6" s="8" t="s">
        <v>5</v>
      </c>
      <c r="D6" s="8">
        <v>5625</v>
      </c>
      <c r="E6" s="8">
        <v>4032</v>
      </c>
      <c r="F6" s="8" t="s">
        <v>5</v>
      </c>
      <c r="G6" s="8" t="s">
        <v>5</v>
      </c>
      <c r="H6" s="8">
        <f>5.964+208.497</f>
        <v>214.46100000000001</v>
      </c>
      <c r="I6" s="8">
        <f>26+175.395</f>
        <v>201.39500000000001</v>
      </c>
      <c r="J6" s="8">
        <v>426</v>
      </c>
      <c r="K6" s="8">
        <v>215</v>
      </c>
      <c r="L6" s="8">
        <v>571</v>
      </c>
      <c r="M6" s="8">
        <v>528</v>
      </c>
      <c r="N6" s="8">
        <v>2</v>
      </c>
      <c r="O6" s="8">
        <v>2</v>
      </c>
      <c r="P6" s="8">
        <v>1018</v>
      </c>
      <c r="Q6" s="9">
        <f t="shared" ref="Q6:Q42" si="0">SUM(C6,E6,G6,I6,K6,M6,O6,P6)</f>
        <v>5996.3950000000004</v>
      </c>
    </row>
    <row r="7" spans="1:17" x14ac:dyDescent="0.2">
      <c r="A7" s="3" t="s">
        <v>6</v>
      </c>
      <c r="B7" s="8">
        <v>164</v>
      </c>
      <c r="C7" s="8">
        <v>103</v>
      </c>
      <c r="D7" s="8">
        <v>367052</v>
      </c>
      <c r="E7" s="8">
        <v>217559</v>
      </c>
      <c r="F7" s="8">
        <v>125766</v>
      </c>
      <c r="G7" s="8">
        <v>93850</v>
      </c>
      <c r="H7" s="8">
        <f>68404.27+246960.73</f>
        <v>315365</v>
      </c>
      <c r="I7" s="8">
        <f>96566+206951.981</f>
        <v>303517.98100000003</v>
      </c>
      <c r="J7" s="8">
        <v>11630</v>
      </c>
      <c r="K7" s="8">
        <v>6107</v>
      </c>
      <c r="L7" s="8">
        <v>50147</v>
      </c>
      <c r="M7" s="8">
        <v>38674</v>
      </c>
      <c r="N7" s="8">
        <v>51593</v>
      </c>
      <c r="O7" s="8">
        <v>23264</v>
      </c>
      <c r="P7" s="8">
        <v>198203</v>
      </c>
      <c r="Q7" s="9">
        <f t="shared" si="0"/>
        <v>881277.98100000003</v>
      </c>
    </row>
    <row r="8" spans="1:17" x14ac:dyDescent="0.2">
      <c r="A8" s="3" t="s">
        <v>7</v>
      </c>
      <c r="B8" s="8" t="s">
        <v>5</v>
      </c>
      <c r="C8" s="8" t="s">
        <v>5</v>
      </c>
      <c r="D8" s="8" t="s">
        <v>5</v>
      </c>
      <c r="E8" s="8" t="s">
        <v>5</v>
      </c>
      <c r="F8" s="8">
        <v>3334</v>
      </c>
      <c r="G8" s="8">
        <v>2569</v>
      </c>
      <c r="H8" s="8">
        <v>26.181999999999999</v>
      </c>
      <c r="I8" s="8">
        <v>20</v>
      </c>
      <c r="J8" s="8" t="s">
        <v>5</v>
      </c>
      <c r="K8" s="8" t="s">
        <v>5</v>
      </c>
      <c r="L8" s="8" t="s">
        <v>5</v>
      </c>
      <c r="M8" s="8" t="s">
        <v>5</v>
      </c>
      <c r="N8" s="8" t="s">
        <v>5</v>
      </c>
      <c r="O8" s="8" t="s">
        <v>5</v>
      </c>
      <c r="P8" s="8">
        <v>22</v>
      </c>
      <c r="Q8" s="9">
        <f t="shared" si="0"/>
        <v>2611</v>
      </c>
    </row>
    <row r="9" spans="1:17" x14ac:dyDescent="0.2">
      <c r="A9" s="3" t="s">
        <v>8</v>
      </c>
      <c r="B9" s="8">
        <v>30</v>
      </c>
      <c r="C9" s="8">
        <v>8</v>
      </c>
      <c r="D9" s="8">
        <v>1045</v>
      </c>
      <c r="E9" s="8">
        <v>837</v>
      </c>
      <c r="F9" s="8" t="s">
        <v>5</v>
      </c>
      <c r="G9" s="8" t="s">
        <v>5</v>
      </c>
      <c r="H9" s="8">
        <v>1392.472</v>
      </c>
      <c r="I9" s="8">
        <v>1171</v>
      </c>
      <c r="J9" s="8" t="s">
        <v>5</v>
      </c>
      <c r="K9" s="8" t="s">
        <v>5</v>
      </c>
      <c r="L9" s="8" t="s">
        <v>5</v>
      </c>
      <c r="M9" s="8" t="s">
        <v>5</v>
      </c>
      <c r="N9" s="8" t="s">
        <v>5</v>
      </c>
      <c r="O9" s="8" t="s">
        <v>5</v>
      </c>
      <c r="P9" s="8">
        <v>3153</v>
      </c>
      <c r="Q9" s="9">
        <f t="shared" si="0"/>
        <v>5169</v>
      </c>
    </row>
    <row r="10" spans="1:17" x14ac:dyDescent="0.2">
      <c r="A10" s="3" t="s">
        <v>9</v>
      </c>
      <c r="B10" s="8" t="s">
        <v>5</v>
      </c>
      <c r="C10" s="8" t="s">
        <v>5</v>
      </c>
      <c r="D10" s="8">
        <v>1342</v>
      </c>
      <c r="E10" s="8">
        <v>631</v>
      </c>
      <c r="F10" s="8" t="s">
        <v>5</v>
      </c>
      <c r="G10" s="8" t="s">
        <v>5</v>
      </c>
      <c r="H10" s="8">
        <v>9846.7420000000002</v>
      </c>
      <c r="I10" s="8">
        <v>6233</v>
      </c>
      <c r="J10" s="8">
        <v>804</v>
      </c>
      <c r="K10" s="8">
        <v>218</v>
      </c>
      <c r="L10" s="8" t="s">
        <v>5</v>
      </c>
      <c r="M10" s="8" t="s">
        <v>5</v>
      </c>
      <c r="N10" s="8" t="s">
        <v>5</v>
      </c>
      <c r="O10" s="8" t="s">
        <v>5</v>
      </c>
      <c r="P10" s="8">
        <v>826</v>
      </c>
      <c r="Q10" s="9">
        <f t="shared" si="0"/>
        <v>7908</v>
      </c>
    </row>
    <row r="11" spans="1:17" x14ac:dyDescent="0.2">
      <c r="A11" s="3" t="s">
        <v>61</v>
      </c>
      <c r="B11" s="8">
        <v>621618</v>
      </c>
      <c r="C11" s="8">
        <v>47040</v>
      </c>
      <c r="D11" s="8">
        <v>201154</v>
      </c>
      <c r="E11" s="8">
        <v>54717</v>
      </c>
      <c r="F11" s="8">
        <v>242350</v>
      </c>
      <c r="G11" s="8">
        <v>136946</v>
      </c>
      <c r="H11" s="8">
        <f>46380.922+10622.807</f>
        <v>57003.728999999999</v>
      </c>
      <c r="I11" s="8">
        <f>32428+7281.845</f>
        <v>39709.845000000001</v>
      </c>
      <c r="J11" s="8">
        <v>102589</v>
      </c>
      <c r="K11" s="8">
        <v>32167</v>
      </c>
      <c r="L11" s="8" t="s">
        <v>5</v>
      </c>
      <c r="M11" s="8">
        <v>29</v>
      </c>
      <c r="N11" s="8">
        <v>2106</v>
      </c>
      <c r="O11" s="8">
        <v>2681</v>
      </c>
      <c r="P11" s="8">
        <v>8243</v>
      </c>
      <c r="Q11" s="9">
        <f t="shared" si="0"/>
        <v>321532.84499999997</v>
      </c>
    </row>
    <row r="12" spans="1:17" x14ac:dyDescent="0.2">
      <c r="A12" s="3" t="s">
        <v>11</v>
      </c>
      <c r="B12" s="8">
        <v>26</v>
      </c>
      <c r="C12" s="8">
        <v>7</v>
      </c>
      <c r="D12" s="8">
        <v>4282</v>
      </c>
      <c r="E12" s="8">
        <v>2288</v>
      </c>
      <c r="F12" s="8" t="s">
        <v>5</v>
      </c>
      <c r="G12" s="8" t="s">
        <v>5</v>
      </c>
      <c r="H12" s="8">
        <v>105.285</v>
      </c>
      <c r="I12" s="8">
        <v>292</v>
      </c>
      <c r="J12" s="8">
        <v>246</v>
      </c>
      <c r="K12" s="8">
        <v>185</v>
      </c>
      <c r="L12" s="8">
        <v>690</v>
      </c>
      <c r="M12" s="8">
        <v>650</v>
      </c>
      <c r="N12" s="8">
        <v>326</v>
      </c>
      <c r="O12" s="8">
        <v>270</v>
      </c>
      <c r="P12" s="8">
        <v>4235</v>
      </c>
      <c r="Q12" s="9">
        <f t="shared" si="0"/>
        <v>7927</v>
      </c>
    </row>
    <row r="13" spans="1:17" x14ac:dyDescent="0.2">
      <c r="A13" s="3" t="s">
        <v>12</v>
      </c>
      <c r="B13" s="8" t="s">
        <v>5</v>
      </c>
      <c r="C13" s="8" t="s">
        <v>5</v>
      </c>
      <c r="D13" s="8" t="s">
        <v>5</v>
      </c>
      <c r="E13" s="8" t="s">
        <v>5</v>
      </c>
      <c r="F13" s="8" t="s">
        <v>5</v>
      </c>
      <c r="G13" s="8" t="s">
        <v>5</v>
      </c>
      <c r="H13" s="8">
        <v>5009.8230000000003</v>
      </c>
      <c r="I13" s="8">
        <v>4286</v>
      </c>
      <c r="J13" s="8" t="s">
        <v>5</v>
      </c>
      <c r="K13" s="8" t="s">
        <v>5</v>
      </c>
      <c r="L13" s="8" t="s">
        <v>5</v>
      </c>
      <c r="M13" s="8" t="s">
        <v>5</v>
      </c>
      <c r="N13" s="8" t="s">
        <v>5</v>
      </c>
      <c r="O13" s="8" t="s">
        <v>5</v>
      </c>
      <c r="P13" s="8" t="s">
        <v>5</v>
      </c>
      <c r="Q13" s="9">
        <f t="shared" si="0"/>
        <v>4286</v>
      </c>
    </row>
    <row r="14" spans="1:17" x14ac:dyDescent="0.2">
      <c r="A14" s="3" t="s">
        <v>13</v>
      </c>
      <c r="B14" s="8" t="s">
        <v>5</v>
      </c>
      <c r="C14" s="8" t="s">
        <v>5</v>
      </c>
      <c r="D14" s="8">
        <v>1024</v>
      </c>
      <c r="E14" s="8">
        <v>525</v>
      </c>
      <c r="F14" s="8" t="s">
        <v>5</v>
      </c>
      <c r="G14" s="8" t="s">
        <v>5</v>
      </c>
      <c r="H14" s="8">
        <f>10365.504+2391.863</f>
        <v>12757.367</v>
      </c>
      <c r="I14" s="8">
        <f>8694+1929.673</f>
        <v>10623.673000000001</v>
      </c>
      <c r="J14" s="8">
        <v>1908</v>
      </c>
      <c r="K14" s="8">
        <v>835</v>
      </c>
      <c r="L14" s="8">
        <v>137</v>
      </c>
      <c r="M14" s="8">
        <v>158</v>
      </c>
      <c r="N14" s="8">
        <v>6928</v>
      </c>
      <c r="O14" s="8">
        <v>1413</v>
      </c>
      <c r="P14" s="8">
        <v>15531</v>
      </c>
      <c r="Q14" s="9">
        <f t="shared" si="0"/>
        <v>29085.673000000003</v>
      </c>
    </row>
    <row r="15" spans="1:17" x14ac:dyDescent="0.2">
      <c r="A15" s="3" t="s">
        <v>14</v>
      </c>
      <c r="B15" s="8">
        <v>215</v>
      </c>
      <c r="C15" s="8">
        <v>29</v>
      </c>
      <c r="D15" s="8">
        <v>17118</v>
      </c>
      <c r="E15" s="8">
        <v>12875</v>
      </c>
      <c r="F15" s="8" t="s">
        <v>5</v>
      </c>
      <c r="G15" s="8" t="s">
        <v>5</v>
      </c>
      <c r="H15" s="8">
        <f>134.71+3236.683</f>
        <v>3371.393</v>
      </c>
      <c r="I15" s="8">
        <f>308+2645.52</f>
        <v>2953.52</v>
      </c>
      <c r="J15" s="8">
        <v>782</v>
      </c>
      <c r="K15" s="8">
        <v>609</v>
      </c>
      <c r="L15" s="8">
        <v>158</v>
      </c>
      <c r="M15" s="8">
        <v>169</v>
      </c>
      <c r="N15" s="8">
        <v>33</v>
      </c>
      <c r="O15" s="8">
        <v>26</v>
      </c>
      <c r="P15" s="8">
        <v>2359</v>
      </c>
      <c r="Q15" s="9">
        <f t="shared" si="0"/>
        <v>19020.52</v>
      </c>
    </row>
    <row r="16" spans="1:17" x14ac:dyDescent="0.2">
      <c r="A16" s="3" t="s">
        <v>16</v>
      </c>
      <c r="B16" s="8" t="s">
        <v>5</v>
      </c>
      <c r="C16" s="8" t="s">
        <v>5</v>
      </c>
      <c r="D16" s="8" t="s">
        <v>5</v>
      </c>
      <c r="E16" s="8" t="s">
        <v>5</v>
      </c>
      <c r="F16" s="8" t="s">
        <v>5</v>
      </c>
      <c r="G16" s="8" t="s">
        <v>5</v>
      </c>
      <c r="H16" s="8" t="s">
        <v>5</v>
      </c>
      <c r="I16" s="8" t="s">
        <v>5</v>
      </c>
      <c r="J16" s="8">
        <v>577</v>
      </c>
      <c r="K16" s="8">
        <v>173</v>
      </c>
      <c r="L16" s="8" t="s">
        <v>5</v>
      </c>
      <c r="M16" s="8" t="s">
        <v>5</v>
      </c>
      <c r="N16" s="8" t="s">
        <v>5</v>
      </c>
      <c r="O16" s="8" t="s">
        <v>5</v>
      </c>
      <c r="P16" s="8">
        <v>39</v>
      </c>
      <c r="Q16" s="9">
        <f t="shared" si="0"/>
        <v>212</v>
      </c>
    </row>
    <row r="17" spans="1:17" ht="12.75" customHeight="1" x14ac:dyDescent="0.2">
      <c r="A17" s="18" t="s">
        <v>59</v>
      </c>
      <c r="B17" s="8">
        <v>2000</v>
      </c>
      <c r="C17" s="8">
        <v>170</v>
      </c>
      <c r="D17" s="8">
        <v>10186</v>
      </c>
      <c r="E17" s="8">
        <v>4094</v>
      </c>
      <c r="F17" s="8">
        <v>1993</v>
      </c>
      <c r="G17" s="8">
        <v>1486</v>
      </c>
      <c r="H17" s="8">
        <f>44860.958+1100.335</f>
        <v>45961.292999999998</v>
      </c>
      <c r="I17" s="8">
        <f>24540+739.029</f>
        <v>25279.028999999999</v>
      </c>
      <c r="J17" s="8">
        <v>3472</v>
      </c>
      <c r="K17" s="8">
        <v>1020</v>
      </c>
      <c r="L17" s="8">
        <v>407</v>
      </c>
      <c r="M17" s="8">
        <v>306</v>
      </c>
      <c r="N17" s="8">
        <v>225</v>
      </c>
      <c r="O17" s="8">
        <v>101</v>
      </c>
      <c r="P17" s="8">
        <v>1738</v>
      </c>
      <c r="Q17" s="9">
        <f t="shared" si="0"/>
        <v>34194.028999999995</v>
      </c>
    </row>
    <row r="18" spans="1:17" x14ac:dyDescent="0.2">
      <c r="A18" s="3" t="s">
        <v>17</v>
      </c>
      <c r="B18" s="8">
        <v>251656</v>
      </c>
      <c r="C18" s="8">
        <v>24148</v>
      </c>
      <c r="D18" s="8">
        <v>69</v>
      </c>
      <c r="E18" s="8">
        <v>17</v>
      </c>
      <c r="F18" s="8">
        <v>4837</v>
      </c>
      <c r="G18" s="8">
        <v>2427</v>
      </c>
      <c r="H18" s="8">
        <f>43.76+5140.348</f>
        <v>5184.1080000000002</v>
      </c>
      <c r="I18" s="8">
        <f>23+3238.959</f>
        <v>3261.9589999999998</v>
      </c>
      <c r="J18" s="8">
        <v>6806</v>
      </c>
      <c r="K18" s="8">
        <v>1213</v>
      </c>
      <c r="L18" s="8" t="s">
        <v>5</v>
      </c>
      <c r="M18" s="8" t="s">
        <v>5</v>
      </c>
      <c r="N18" s="8" t="s">
        <v>5</v>
      </c>
      <c r="O18" s="8" t="s">
        <v>5</v>
      </c>
      <c r="P18" s="8">
        <v>2017</v>
      </c>
      <c r="Q18" s="9">
        <f t="shared" si="0"/>
        <v>33083.959000000003</v>
      </c>
    </row>
    <row r="19" spans="1:17" x14ac:dyDescent="0.2">
      <c r="A19" s="3" t="s">
        <v>18</v>
      </c>
      <c r="B19" s="8" t="s">
        <v>5</v>
      </c>
      <c r="C19" s="8" t="s">
        <v>5</v>
      </c>
      <c r="D19" s="8">
        <v>27930</v>
      </c>
      <c r="E19" s="8">
        <v>9599</v>
      </c>
      <c r="F19" s="8">
        <v>63306</v>
      </c>
      <c r="G19" s="8">
        <v>39086</v>
      </c>
      <c r="H19" s="8">
        <v>2302.6419999999998</v>
      </c>
      <c r="I19" s="8">
        <v>1908</v>
      </c>
      <c r="J19" s="8">
        <v>39891</v>
      </c>
      <c r="K19" s="8">
        <v>14735</v>
      </c>
      <c r="L19" s="8" t="s">
        <v>5</v>
      </c>
      <c r="M19" s="8" t="s">
        <v>5</v>
      </c>
      <c r="N19" s="8">
        <v>982</v>
      </c>
      <c r="O19" s="8">
        <v>357</v>
      </c>
      <c r="P19" s="8">
        <v>8832</v>
      </c>
      <c r="Q19" s="9">
        <f t="shared" si="0"/>
        <v>74517</v>
      </c>
    </row>
    <row r="20" spans="1:17" x14ac:dyDescent="0.2">
      <c r="A20" s="3" t="s">
        <v>42</v>
      </c>
      <c r="B20" s="8" t="s">
        <v>5</v>
      </c>
      <c r="C20" s="8" t="s">
        <v>5</v>
      </c>
      <c r="D20" s="8" t="s">
        <v>5</v>
      </c>
      <c r="E20" s="8" t="s">
        <v>5</v>
      </c>
      <c r="F20" s="8" t="s">
        <v>5</v>
      </c>
      <c r="G20" s="8" t="s">
        <v>5</v>
      </c>
      <c r="H20" s="8">
        <v>2712.7249999999999</v>
      </c>
      <c r="I20" s="8">
        <v>2149</v>
      </c>
      <c r="J20" s="8" t="s">
        <v>5</v>
      </c>
      <c r="K20" s="8" t="s">
        <v>5</v>
      </c>
      <c r="L20" s="8" t="s">
        <v>5</v>
      </c>
      <c r="M20" s="8" t="s">
        <v>5</v>
      </c>
      <c r="N20" s="8" t="s">
        <v>5</v>
      </c>
      <c r="O20" s="8" t="s">
        <v>5</v>
      </c>
      <c r="P20" s="8" t="s">
        <v>5</v>
      </c>
      <c r="Q20" s="9">
        <f t="shared" si="0"/>
        <v>2149</v>
      </c>
    </row>
    <row r="21" spans="1:17" x14ac:dyDescent="0.2">
      <c r="A21" s="3" t="s">
        <v>43</v>
      </c>
      <c r="B21" s="8" t="s">
        <v>5</v>
      </c>
      <c r="C21" s="8" t="s">
        <v>5</v>
      </c>
      <c r="D21" s="8">
        <v>90</v>
      </c>
      <c r="E21" s="8">
        <v>87</v>
      </c>
      <c r="F21" s="8" t="s">
        <v>5</v>
      </c>
      <c r="G21" s="8" t="s">
        <v>5</v>
      </c>
      <c r="H21" s="8" t="s">
        <v>5</v>
      </c>
      <c r="I21" s="8" t="s">
        <v>5</v>
      </c>
      <c r="J21" s="8" t="s">
        <v>5</v>
      </c>
      <c r="K21" s="8" t="s">
        <v>5</v>
      </c>
      <c r="L21" s="8" t="s">
        <v>5</v>
      </c>
      <c r="M21" s="8" t="s">
        <v>5</v>
      </c>
      <c r="N21" s="8" t="s">
        <v>5</v>
      </c>
      <c r="O21" s="8" t="s">
        <v>5</v>
      </c>
      <c r="P21" s="8">
        <v>25</v>
      </c>
      <c r="Q21" s="9">
        <f t="shared" si="0"/>
        <v>112</v>
      </c>
    </row>
    <row r="22" spans="1:17" x14ac:dyDescent="0.2">
      <c r="A22" s="3" t="s">
        <v>19</v>
      </c>
      <c r="B22" s="8">
        <v>1040128</v>
      </c>
      <c r="C22" s="8">
        <v>94959</v>
      </c>
      <c r="D22" s="8">
        <v>192892</v>
      </c>
      <c r="E22" s="8">
        <v>46684</v>
      </c>
      <c r="F22" s="8">
        <v>251936</v>
      </c>
      <c r="G22" s="8">
        <v>96629</v>
      </c>
      <c r="H22" s="8">
        <v>28.277999999999999</v>
      </c>
      <c r="I22" s="8">
        <v>143</v>
      </c>
      <c r="J22" s="8">
        <v>281116</v>
      </c>
      <c r="K22" s="8">
        <v>107417</v>
      </c>
      <c r="L22" s="8">
        <v>61129</v>
      </c>
      <c r="M22" s="8">
        <v>115920</v>
      </c>
      <c r="N22" s="8">
        <v>123074</v>
      </c>
      <c r="O22" s="8">
        <v>88164</v>
      </c>
      <c r="P22" s="8">
        <v>60823</v>
      </c>
      <c r="Q22" s="9">
        <f t="shared" si="0"/>
        <v>610739</v>
      </c>
    </row>
    <row r="23" spans="1:17" x14ac:dyDescent="0.2">
      <c r="A23" s="3" t="s">
        <v>60</v>
      </c>
      <c r="B23" s="8">
        <v>2943608</v>
      </c>
      <c r="C23" s="8">
        <v>212312</v>
      </c>
      <c r="D23" s="8">
        <v>53220</v>
      </c>
      <c r="E23" s="8">
        <v>10029</v>
      </c>
      <c r="F23" s="8">
        <v>73796</v>
      </c>
      <c r="G23" s="8">
        <v>49398</v>
      </c>
      <c r="H23" s="8">
        <v>29709.708999999999</v>
      </c>
      <c r="I23" s="8">
        <v>17893</v>
      </c>
      <c r="J23" s="8">
        <v>34728</v>
      </c>
      <c r="K23" s="8">
        <v>9043</v>
      </c>
      <c r="L23" s="8">
        <v>23</v>
      </c>
      <c r="M23" s="8">
        <v>10</v>
      </c>
      <c r="N23" s="8">
        <v>881</v>
      </c>
      <c r="O23" s="8">
        <v>698</v>
      </c>
      <c r="P23" s="8">
        <v>553</v>
      </c>
      <c r="Q23" s="9">
        <f t="shared" si="0"/>
        <v>299936</v>
      </c>
    </row>
    <row r="24" spans="1:17" x14ac:dyDescent="0.2">
      <c r="A24" s="3" t="s">
        <v>21</v>
      </c>
      <c r="B24" s="8">
        <v>75</v>
      </c>
      <c r="C24" s="8">
        <v>14</v>
      </c>
      <c r="D24" s="8">
        <v>18762</v>
      </c>
      <c r="E24" s="8">
        <v>4417</v>
      </c>
      <c r="F24" s="8">
        <v>11914</v>
      </c>
      <c r="G24" s="8">
        <v>8400</v>
      </c>
      <c r="H24" s="8">
        <f>19824.113+9439.206</f>
        <v>29263.319000000003</v>
      </c>
      <c r="I24" s="8">
        <f>13423+6401.227</f>
        <v>19824.226999999999</v>
      </c>
      <c r="J24" s="8">
        <v>3763</v>
      </c>
      <c r="K24" s="8">
        <v>1512</v>
      </c>
      <c r="L24" s="8" t="s">
        <v>5</v>
      </c>
      <c r="M24" s="8" t="s">
        <v>5</v>
      </c>
      <c r="N24" s="8">
        <v>30</v>
      </c>
      <c r="O24" s="8">
        <v>10</v>
      </c>
      <c r="P24" s="8">
        <v>714</v>
      </c>
      <c r="Q24" s="9">
        <f t="shared" si="0"/>
        <v>34891.226999999999</v>
      </c>
    </row>
    <row r="25" spans="1:17" x14ac:dyDescent="0.2">
      <c r="A25" s="3" t="s">
        <v>44</v>
      </c>
      <c r="B25" s="8" t="s">
        <v>5</v>
      </c>
      <c r="C25" s="8" t="s">
        <v>5</v>
      </c>
      <c r="D25" s="8">
        <v>41</v>
      </c>
      <c r="E25" s="8">
        <v>21</v>
      </c>
      <c r="F25" s="8">
        <v>70</v>
      </c>
      <c r="G25" s="8">
        <v>44</v>
      </c>
      <c r="H25" s="8">
        <v>34.860999999999997</v>
      </c>
      <c r="I25" s="8">
        <v>50</v>
      </c>
      <c r="J25" s="8" t="s">
        <v>5</v>
      </c>
      <c r="K25" s="8" t="s">
        <v>5</v>
      </c>
      <c r="L25" s="8" t="s">
        <v>5</v>
      </c>
      <c r="M25" s="8" t="s">
        <v>5</v>
      </c>
      <c r="N25" s="8" t="s">
        <v>5</v>
      </c>
      <c r="O25" s="8" t="s">
        <v>5</v>
      </c>
      <c r="P25" s="8">
        <v>915</v>
      </c>
      <c r="Q25" s="9">
        <f t="shared" si="0"/>
        <v>1030</v>
      </c>
    </row>
    <row r="26" spans="1:17" x14ac:dyDescent="0.2">
      <c r="A26" s="3" t="s">
        <v>22</v>
      </c>
      <c r="B26" s="8">
        <v>387</v>
      </c>
      <c r="C26" s="8">
        <v>180</v>
      </c>
      <c r="D26" s="8">
        <v>15146</v>
      </c>
      <c r="E26" s="8">
        <v>6779</v>
      </c>
      <c r="F26" s="8" t="s">
        <v>5</v>
      </c>
      <c r="G26" s="8" t="s">
        <v>5</v>
      </c>
      <c r="H26" s="8">
        <f>1205.251+3345.309</f>
        <v>4550.5600000000004</v>
      </c>
      <c r="I26" s="8">
        <f>1480+2900.366</f>
        <v>4380.366</v>
      </c>
      <c r="J26" s="8">
        <v>827</v>
      </c>
      <c r="K26" s="8">
        <v>507</v>
      </c>
      <c r="L26" s="8">
        <v>100</v>
      </c>
      <c r="M26" s="8">
        <v>102</v>
      </c>
      <c r="N26" s="8">
        <v>604</v>
      </c>
      <c r="O26" s="8">
        <v>383</v>
      </c>
      <c r="P26" s="8">
        <v>1592</v>
      </c>
      <c r="Q26" s="9">
        <f t="shared" si="0"/>
        <v>13923.366</v>
      </c>
    </row>
    <row r="27" spans="1:17" x14ac:dyDescent="0.2">
      <c r="A27" s="3" t="s">
        <v>24</v>
      </c>
      <c r="B27" s="8" t="s">
        <v>5</v>
      </c>
      <c r="C27" s="8" t="s">
        <v>5</v>
      </c>
      <c r="D27" s="8" t="s">
        <v>5</v>
      </c>
      <c r="E27" s="8" t="s">
        <v>5</v>
      </c>
      <c r="F27" s="8">
        <v>6560</v>
      </c>
      <c r="G27" s="8">
        <v>3123</v>
      </c>
      <c r="H27" s="8">
        <v>512.22900000000004</v>
      </c>
      <c r="I27" s="8">
        <v>289</v>
      </c>
      <c r="J27" s="8">
        <v>3754</v>
      </c>
      <c r="K27" s="8">
        <v>733</v>
      </c>
      <c r="L27" s="8" t="s">
        <v>5</v>
      </c>
      <c r="M27" s="8" t="s">
        <v>5</v>
      </c>
      <c r="N27" s="8">
        <v>32</v>
      </c>
      <c r="O27" s="8">
        <v>4</v>
      </c>
      <c r="P27" s="8">
        <v>129</v>
      </c>
      <c r="Q27" s="9">
        <f t="shared" si="0"/>
        <v>4278</v>
      </c>
    </row>
    <row r="28" spans="1:17" x14ac:dyDescent="0.2">
      <c r="A28" s="3" t="s">
        <v>25</v>
      </c>
      <c r="B28" s="8" t="s">
        <v>5</v>
      </c>
      <c r="C28" s="8" t="s">
        <v>5</v>
      </c>
      <c r="D28" s="8" t="s">
        <v>5</v>
      </c>
      <c r="E28" s="8" t="s">
        <v>5</v>
      </c>
      <c r="F28" s="8" t="s">
        <v>5</v>
      </c>
      <c r="G28" s="8" t="s">
        <v>5</v>
      </c>
      <c r="H28" s="8">
        <f>300.872+1079.512</f>
        <v>1380.384</v>
      </c>
      <c r="I28" s="8">
        <f>405+944.613</f>
        <v>1349.6130000000001</v>
      </c>
      <c r="J28" s="8">
        <v>190</v>
      </c>
      <c r="K28" s="8">
        <v>143</v>
      </c>
      <c r="L28" s="8">
        <v>4</v>
      </c>
      <c r="M28" s="8">
        <v>37</v>
      </c>
      <c r="N28" s="8">
        <v>100</v>
      </c>
      <c r="O28" s="8">
        <v>44</v>
      </c>
      <c r="P28" s="8">
        <v>632</v>
      </c>
      <c r="Q28" s="9">
        <f t="shared" si="0"/>
        <v>2205.6130000000003</v>
      </c>
    </row>
    <row r="29" spans="1:17" x14ac:dyDescent="0.2">
      <c r="A29" s="3" t="s">
        <v>26</v>
      </c>
      <c r="B29" s="8">
        <v>2000</v>
      </c>
      <c r="C29" s="8">
        <v>237</v>
      </c>
      <c r="D29" s="8">
        <v>55924</v>
      </c>
      <c r="E29" s="8">
        <v>15427</v>
      </c>
      <c r="F29" s="8">
        <v>6646</v>
      </c>
      <c r="G29" s="8">
        <v>4702</v>
      </c>
      <c r="H29" s="8">
        <v>55797.13</v>
      </c>
      <c r="I29" s="8">
        <v>34343</v>
      </c>
      <c r="J29" s="8">
        <v>13641</v>
      </c>
      <c r="K29" s="8">
        <v>4414</v>
      </c>
      <c r="L29" s="8">
        <v>740</v>
      </c>
      <c r="M29" s="8">
        <v>800</v>
      </c>
      <c r="N29" s="8">
        <v>53605</v>
      </c>
      <c r="O29" s="8">
        <v>44352</v>
      </c>
      <c r="P29" s="8">
        <v>4268</v>
      </c>
      <c r="Q29" s="9">
        <f t="shared" si="0"/>
        <v>108543</v>
      </c>
    </row>
    <row r="30" spans="1:17" x14ac:dyDescent="0.2">
      <c r="A30" s="3" t="s">
        <v>27</v>
      </c>
      <c r="B30" s="8">
        <v>578</v>
      </c>
      <c r="C30" s="8">
        <v>235</v>
      </c>
      <c r="D30" s="8">
        <v>12915</v>
      </c>
      <c r="E30" s="8">
        <v>5872</v>
      </c>
      <c r="F30" s="8" t="s">
        <v>5</v>
      </c>
      <c r="G30" s="8" t="s">
        <v>5</v>
      </c>
      <c r="H30" s="8">
        <f>114.834+135.525</f>
        <v>250.35900000000001</v>
      </c>
      <c r="I30" s="8">
        <f>439+121.592</f>
        <v>560.59199999999998</v>
      </c>
      <c r="J30" s="8">
        <v>861</v>
      </c>
      <c r="K30" s="8">
        <v>488</v>
      </c>
      <c r="L30" s="8">
        <v>572</v>
      </c>
      <c r="M30" s="8">
        <v>450</v>
      </c>
      <c r="N30" s="8">
        <v>125</v>
      </c>
      <c r="O30" s="8">
        <v>51</v>
      </c>
      <c r="P30" s="8">
        <v>4253</v>
      </c>
      <c r="Q30" s="9">
        <f t="shared" si="0"/>
        <v>11909.592000000001</v>
      </c>
    </row>
    <row r="31" spans="1:17" x14ac:dyDescent="0.2">
      <c r="A31" s="3" t="s">
        <v>28</v>
      </c>
      <c r="B31" s="8" t="s">
        <v>5</v>
      </c>
      <c r="C31" s="8" t="s">
        <v>5</v>
      </c>
      <c r="D31" s="8">
        <v>14645</v>
      </c>
      <c r="E31" s="8">
        <v>3458</v>
      </c>
      <c r="F31" s="8" t="s">
        <v>5</v>
      </c>
      <c r="G31" s="8" t="s">
        <v>5</v>
      </c>
      <c r="H31" s="8">
        <v>3013.1239999999998</v>
      </c>
      <c r="I31" s="8">
        <v>2493</v>
      </c>
      <c r="J31" s="8">
        <v>4977</v>
      </c>
      <c r="K31" s="8">
        <v>1354</v>
      </c>
      <c r="L31" s="8" t="s">
        <v>5</v>
      </c>
      <c r="M31" s="8" t="s">
        <v>5</v>
      </c>
      <c r="N31" s="8" t="s">
        <v>5</v>
      </c>
      <c r="O31" s="8" t="s">
        <v>5</v>
      </c>
      <c r="P31" s="8">
        <v>668</v>
      </c>
      <c r="Q31" s="9">
        <f t="shared" si="0"/>
        <v>7973</v>
      </c>
    </row>
    <row r="32" spans="1:17" x14ac:dyDescent="0.2">
      <c r="A32" s="3" t="s">
        <v>29</v>
      </c>
      <c r="B32" s="8" t="s">
        <v>5</v>
      </c>
      <c r="C32" s="8" t="s">
        <v>5</v>
      </c>
      <c r="D32" s="8">
        <v>4517</v>
      </c>
      <c r="E32" s="8">
        <v>817</v>
      </c>
      <c r="F32" s="8" t="s">
        <v>5</v>
      </c>
      <c r="G32" s="8" t="s">
        <v>5</v>
      </c>
      <c r="H32" s="8">
        <f>13908.683+98.16</f>
        <v>14006.843000000001</v>
      </c>
      <c r="I32" s="8">
        <f>7472+69.57</f>
        <v>7541.57</v>
      </c>
      <c r="J32" s="8">
        <v>1928</v>
      </c>
      <c r="K32" s="8">
        <v>651</v>
      </c>
      <c r="L32" s="8" t="s">
        <v>5</v>
      </c>
      <c r="M32" s="8" t="s">
        <v>5</v>
      </c>
      <c r="N32" s="8">
        <v>130</v>
      </c>
      <c r="O32" s="8">
        <v>96</v>
      </c>
      <c r="P32" s="8">
        <v>949</v>
      </c>
      <c r="Q32" s="9">
        <f t="shared" si="0"/>
        <v>10054.57</v>
      </c>
    </row>
    <row r="33" spans="1:17" x14ac:dyDescent="0.2">
      <c r="A33" s="3" t="s">
        <v>45</v>
      </c>
      <c r="B33" s="8" t="s">
        <v>5</v>
      </c>
      <c r="C33" s="8" t="s">
        <v>5</v>
      </c>
      <c r="D33" s="8" t="s">
        <v>5</v>
      </c>
      <c r="E33" s="8" t="s">
        <v>5</v>
      </c>
      <c r="F33" s="8" t="s">
        <v>5</v>
      </c>
      <c r="G33" s="8" t="s">
        <v>5</v>
      </c>
      <c r="H33" s="8">
        <v>9.8059999999999992</v>
      </c>
      <c r="I33" s="8">
        <v>37</v>
      </c>
      <c r="J33" s="8" t="s">
        <v>5</v>
      </c>
      <c r="K33" s="8" t="s">
        <v>5</v>
      </c>
      <c r="L33" s="8">
        <v>6</v>
      </c>
      <c r="M33" s="8">
        <v>4</v>
      </c>
      <c r="N33" s="8" t="s">
        <v>5</v>
      </c>
      <c r="O33" s="8" t="s">
        <v>5</v>
      </c>
      <c r="P33" s="8">
        <v>165</v>
      </c>
      <c r="Q33" s="9">
        <f t="shared" si="0"/>
        <v>206</v>
      </c>
    </row>
    <row r="34" spans="1:17" x14ac:dyDescent="0.2">
      <c r="A34" s="3" t="s">
        <v>30</v>
      </c>
      <c r="B34" s="8" t="s">
        <v>5</v>
      </c>
      <c r="C34" s="8" t="s">
        <v>5</v>
      </c>
      <c r="D34" s="8" t="s">
        <v>5</v>
      </c>
      <c r="E34" s="8" t="s">
        <v>5</v>
      </c>
      <c r="F34" s="8">
        <v>1178</v>
      </c>
      <c r="G34" s="8">
        <v>826</v>
      </c>
      <c r="H34" s="8">
        <v>189.887</v>
      </c>
      <c r="I34" s="8">
        <v>137</v>
      </c>
      <c r="J34" s="8">
        <v>23</v>
      </c>
      <c r="K34" s="8">
        <v>8</v>
      </c>
      <c r="L34" s="8" t="s">
        <v>5</v>
      </c>
      <c r="M34" s="8" t="s">
        <v>5</v>
      </c>
      <c r="N34" s="8" t="s">
        <v>5</v>
      </c>
      <c r="O34" s="8" t="s">
        <v>5</v>
      </c>
      <c r="P34" s="8">
        <v>88</v>
      </c>
      <c r="Q34" s="9">
        <f t="shared" si="0"/>
        <v>1059</v>
      </c>
    </row>
    <row r="35" spans="1:17" x14ac:dyDescent="0.2">
      <c r="A35" s="3" t="s">
        <v>31</v>
      </c>
      <c r="B35" s="8" t="s">
        <v>5</v>
      </c>
      <c r="C35" s="8" t="s">
        <v>5</v>
      </c>
      <c r="D35" s="8">
        <v>7368</v>
      </c>
      <c r="E35" s="8">
        <v>3980</v>
      </c>
      <c r="F35" s="8" t="s">
        <v>5</v>
      </c>
      <c r="G35" s="8" t="s">
        <v>5</v>
      </c>
      <c r="H35" s="8">
        <v>23.218</v>
      </c>
      <c r="I35" s="8">
        <v>17</v>
      </c>
      <c r="J35" s="8" t="s">
        <v>5</v>
      </c>
      <c r="K35" s="8" t="s">
        <v>5</v>
      </c>
      <c r="L35" s="8" t="s">
        <v>5</v>
      </c>
      <c r="M35" s="8" t="s">
        <v>5</v>
      </c>
      <c r="N35" s="8">
        <v>450</v>
      </c>
      <c r="O35" s="8">
        <v>416</v>
      </c>
      <c r="P35" s="8">
        <v>21</v>
      </c>
      <c r="Q35" s="9">
        <f t="shared" si="0"/>
        <v>4434</v>
      </c>
    </row>
    <row r="36" spans="1:17" x14ac:dyDescent="0.2">
      <c r="A36" s="3" t="s">
        <v>32</v>
      </c>
      <c r="B36" s="8" t="s">
        <v>5</v>
      </c>
      <c r="C36" s="8" t="s">
        <v>5</v>
      </c>
      <c r="D36" s="8">
        <v>1514</v>
      </c>
      <c r="E36" s="8">
        <v>450</v>
      </c>
      <c r="F36" s="8" t="s">
        <v>5</v>
      </c>
      <c r="G36" s="8" t="s">
        <v>5</v>
      </c>
      <c r="H36" s="8">
        <f>355.064+841.18</f>
        <v>1196.2439999999999</v>
      </c>
      <c r="I36" s="8">
        <f>350+504.727</f>
        <v>854.72699999999998</v>
      </c>
      <c r="J36" s="8" t="s">
        <v>5</v>
      </c>
      <c r="K36" s="8" t="s">
        <v>5</v>
      </c>
      <c r="L36" s="8" t="s">
        <v>5</v>
      </c>
      <c r="M36" s="8" t="s">
        <v>5</v>
      </c>
      <c r="N36" s="8" t="s">
        <v>5</v>
      </c>
      <c r="O36" s="8" t="s">
        <v>5</v>
      </c>
      <c r="P36" s="8">
        <v>3</v>
      </c>
      <c r="Q36" s="9">
        <f t="shared" si="0"/>
        <v>1307.7269999999999</v>
      </c>
    </row>
    <row r="37" spans="1:17" x14ac:dyDescent="0.2">
      <c r="A37" s="3" t="s">
        <v>34</v>
      </c>
      <c r="B37" s="8">
        <v>94561</v>
      </c>
      <c r="C37" s="8">
        <v>7461</v>
      </c>
      <c r="D37" s="8">
        <v>130383</v>
      </c>
      <c r="E37" s="8">
        <v>26654</v>
      </c>
      <c r="F37" s="8">
        <v>34722</v>
      </c>
      <c r="G37" s="8">
        <v>20757</v>
      </c>
      <c r="H37" s="8">
        <v>4409.8980000000001</v>
      </c>
      <c r="I37" s="8">
        <v>3323</v>
      </c>
      <c r="J37" s="8">
        <v>18457</v>
      </c>
      <c r="K37" s="8">
        <v>5330</v>
      </c>
      <c r="L37" s="8" t="s">
        <v>5</v>
      </c>
      <c r="M37" s="8" t="s">
        <v>5</v>
      </c>
      <c r="N37" s="8">
        <v>30</v>
      </c>
      <c r="O37" s="8">
        <v>8</v>
      </c>
      <c r="P37" s="8">
        <v>443</v>
      </c>
      <c r="Q37" s="9">
        <f t="shared" si="0"/>
        <v>63976</v>
      </c>
    </row>
    <row r="38" spans="1:17" x14ac:dyDescent="0.2">
      <c r="A38" s="3" t="s">
        <v>35</v>
      </c>
      <c r="B38" s="8">
        <v>5796</v>
      </c>
      <c r="C38" s="8">
        <v>417</v>
      </c>
      <c r="D38" s="8">
        <v>68686</v>
      </c>
      <c r="E38" s="8">
        <v>12238</v>
      </c>
      <c r="F38" s="8">
        <v>14276</v>
      </c>
      <c r="G38" s="8">
        <v>9658</v>
      </c>
      <c r="H38" s="8">
        <f>2367.672+6864.782</f>
        <v>9232.4539999999997</v>
      </c>
      <c r="I38" s="8">
        <f>1621+4131.433</f>
        <v>5752.433</v>
      </c>
      <c r="J38" s="8">
        <v>2465</v>
      </c>
      <c r="K38" s="8">
        <v>711</v>
      </c>
      <c r="L38" s="8" t="s">
        <v>5</v>
      </c>
      <c r="M38" s="8" t="s">
        <v>5</v>
      </c>
      <c r="N38" s="8">
        <v>108</v>
      </c>
      <c r="O38" s="8">
        <v>34</v>
      </c>
      <c r="P38" s="8">
        <v>6138</v>
      </c>
      <c r="Q38" s="9">
        <f t="shared" si="0"/>
        <v>34948.433000000005</v>
      </c>
    </row>
    <row r="39" spans="1:17" x14ac:dyDescent="0.2">
      <c r="A39" s="3" t="s">
        <v>36</v>
      </c>
      <c r="B39" s="8">
        <v>348</v>
      </c>
      <c r="C39" s="8">
        <v>104</v>
      </c>
      <c r="D39" s="8">
        <v>8711</v>
      </c>
      <c r="E39" s="8">
        <v>3941</v>
      </c>
      <c r="F39" s="8" t="s">
        <v>5</v>
      </c>
      <c r="G39" s="8" t="s">
        <v>5</v>
      </c>
      <c r="H39" s="8">
        <v>46.863999999999997</v>
      </c>
      <c r="I39" s="8">
        <v>188</v>
      </c>
      <c r="J39" s="8">
        <v>91</v>
      </c>
      <c r="K39" s="8">
        <v>72</v>
      </c>
      <c r="L39" s="8">
        <v>226</v>
      </c>
      <c r="M39" s="8">
        <v>307</v>
      </c>
      <c r="N39" s="8">
        <v>93</v>
      </c>
      <c r="O39" s="8">
        <v>99</v>
      </c>
      <c r="P39" s="8">
        <v>3459</v>
      </c>
      <c r="Q39" s="9">
        <f t="shared" si="0"/>
        <v>8170</v>
      </c>
    </row>
    <row r="40" spans="1:17" x14ac:dyDescent="0.2">
      <c r="A40" s="3" t="s">
        <v>37</v>
      </c>
      <c r="B40" s="8">
        <v>106737</v>
      </c>
      <c r="C40" s="8">
        <v>8244</v>
      </c>
      <c r="D40" s="8">
        <v>8650</v>
      </c>
      <c r="E40" s="8">
        <v>3504</v>
      </c>
      <c r="F40" s="8">
        <v>524</v>
      </c>
      <c r="G40" s="8">
        <v>236</v>
      </c>
      <c r="H40" s="8">
        <v>316.44200000000001</v>
      </c>
      <c r="I40" s="8">
        <v>260</v>
      </c>
      <c r="J40" s="8">
        <v>874</v>
      </c>
      <c r="K40" s="8">
        <v>186</v>
      </c>
      <c r="L40" s="8">
        <v>3176</v>
      </c>
      <c r="M40" s="8">
        <v>2316</v>
      </c>
      <c r="N40" s="8" t="s">
        <v>5</v>
      </c>
      <c r="O40" s="8" t="s">
        <v>5</v>
      </c>
      <c r="P40" s="8">
        <v>3068</v>
      </c>
      <c r="Q40" s="9">
        <f t="shared" si="0"/>
        <v>17814</v>
      </c>
    </row>
    <row r="41" spans="1:17" x14ac:dyDescent="0.2">
      <c r="A41" s="3" t="s">
        <v>38</v>
      </c>
      <c r="B41" s="8">
        <v>20</v>
      </c>
      <c r="C41" s="8">
        <v>56</v>
      </c>
      <c r="D41" s="8">
        <v>478041</v>
      </c>
      <c r="E41" s="8">
        <v>298660</v>
      </c>
      <c r="F41" s="8">
        <v>2598</v>
      </c>
      <c r="G41" s="8">
        <v>1998</v>
      </c>
      <c r="H41" s="8">
        <v>19529.986000000001</v>
      </c>
      <c r="I41" s="8">
        <v>10724</v>
      </c>
      <c r="J41" s="8">
        <v>104897</v>
      </c>
      <c r="K41" s="8">
        <v>33776</v>
      </c>
      <c r="L41" s="8">
        <v>18115</v>
      </c>
      <c r="M41" s="8">
        <v>11817</v>
      </c>
      <c r="N41" s="8">
        <v>9971</v>
      </c>
      <c r="O41" s="8">
        <v>3278</v>
      </c>
      <c r="P41" s="8">
        <v>85437</v>
      </c>
      <c r="Q41" s="9">
        <f t="shared" si="0"/>
        <v>445746</v>
      </c>
    </row>
    <row r="42" spans="1:17" x14ac:dyDescent="0.2">
      <c r="A42" s="3" t="s">
        <v>40</v>
      </c>
      <c r="B42" s="8">
        <v>6300</v>
      </c>
      <c r="C42" s="8">
        <v>378</v>
      </c>
      <c r="D42" s="8">
        <v>106839</v>
      </c>
      <c r="E42" s="8">
        <v>21543</v>
      </c>
      <c r="F42" s="8">
        <v>9855</v>
      </c>
      <c r="G42" s="8">
        <v>4326</v>
      </c>
      <c r="H42" s="8">
        <v>1086.1389999999999</v>
      </c>
      <c r="I42" s="8">
        <v>710</v>
      </c>
      <c r="J42" s="8">
        <v>11556</v>
      </c>
      <c r="K42" s="8">
        <v>3428</v>
      </c>
      <c r="L42" s="8" t="s">
        <v>5</v>
      </c>
      <c r="M42" s="8" t="s">
        <v>5</v>
      </c>
      <c r="N42" s="8">
        <v>3692</v>
      </c>
      <c r="O42" s="8">
        <v>681</v>
      </c>
      <c r="P42" s="8">
        <v>4607</v>
      </c>
      <c r="Q42" s="9">
        <f t="shared" si="0"/>
        <v>35673</v>
      </c>
    </row>
    <row r="43" spans="1:17" s="14" customFormat="1" x14ac:dyDescent="0.2">
      <c r="A43" s="3" t="s">
        <v>67</v>
      </c>
      <c r="B43" s="23">
        <v>464</v>
      </c>
      <c r="C43" s="23">
        <v>280</v>
      </c>
      <c r="D43" s="23">
        <v>21194</v>
      </c>
      <c r="E43" s="23">
        <v>9234</v>
      </c>
      <c r="F43" s="23">
        <v>1543</v>
      </c>
      <c r="G43" s="23">
        <v>1148</v>
      </c>
      <c r="H43" s="23">
        <f>6312.169+60.97</f>
        <v>6373.1390000000001</v>
      </c>
      <c r="I43" s="23">
        <f>5484+40.495</f>
        <v>5524.4949999999999</v>
      </c>
      <c r="J43" s="23">
        <v>6904</v>
      </c>
      <c r="K43" s="23">
        <v>1676</v>
      </c>
      <c r="L43" s="23">
        <v>563</v>
      </c>
      <c r="M43" s="23">
        <v>614</v>
      </c>
      <c r="N43" s="23">
        <v>733</v>
      </c>
      <c r="O43" s="23">
        <v>326</v>
      </c>
      <c r="P43" s="23">
        <v>16995</v>
      </c>
      <c r="Q43" s="33">
        <f>C43+E43+G43+I43+K43+M43+O43+P43</f>
        <v>35797.494999999995</v>
      </c>
    </row>
    <row r="44" spans="1:17" s="14" customFormat="1" x14ac:dyDescent="0.2">
      <c r="A44" s="27" t="s">
        <v>41</v>
      </c>
      <c r="B44" s="28">
        <v>5076710</v>
      </c>
      <c r="C44" s="28">
        <v>396380</v>
      </c>
      <c r="D44" s="28">
        <v>1836365</v>
      </c>
      <c r="E44" s="28">
        <v>780970</v>
      </c>
      <c r="F44" s="28">
        <v>857203</v>
      </c>
      <c r="G44" s="28">
        <v>477610</v>
      </c>
      <c r="H44" s="28">
        <f>SUM(H6:H43)</f>
        <v>642214.09499999986</v>
      </c>
      <c r="I44" s="28">
        <f>SUM(I6:I43)</f>
        <v>518001.42500000005</v>
      </c>
      <c r="J44" s="28">
        <v>660181</v>
      </c>
      <c r="K44" s="28">
        <v>228924</v>
      </c>
      <c r="L44" s="28">
        <v>136765</v>
      </c>
      <c r="M44" s="28">
        <v>172892</v>
      </c>
      <c r="N44" s="28">
        <v>255854</v>
      </c>
      <c r="O44" s="28">
        <v>166759</v>
      </c>
      <c r="P44" s="28">
        <v>442162</v>
      </c>
      <c r="Q44" s="28">
        <f>C44+E44+G44+I44+K44+M44+O44+P44</f>
        <v>3183698.4249999998</v>
      </c>
    </row>
    <row r="46" spans="1:17" ht="12.75" customHeight="1" x14ac:dyDescent="0.2">
      <c r="A46" s="5" t="s">
        <v>54</v>
      </c>
      <c r="Q46" s="10"/>
    </row>
    <row r="47" spans="1:17" ht="12.75" customHeight="1" x14ac:dyDescent="0.2">
      <c r="A47" s="31" t="s">
        <v>70</v>
      </c>
      <c r="Q47" s="10"/>
    </row>
    <row r="48" spans="1:17"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76</v>
      </c>
    </row>
    <row r="54" spans="1:1" ht="12.75" customHeight="1" x14ac:dyDescent="0.2">
      <c r="A54" s="3" t="s">
        <v>66</v>
      </c>
    </row>
    <row r="55" spans="1:1" ht="12.75" customHeight="1" x14ac:dyDescent="0.2">
      <c r="A55" s="3" t="s">
        <v>71</v>
      </c>
    </row>
    <row r="56" spans="1:1" ht="12.75" customHeight="1" x14ac:dyDescent="0.2"/>
    <row r="57" spans="1:1" ht="12.75" customHeight="1" x14ac:dyDescent="0.2">
      <c r="A57" s="7" t="s">
        <v>55</v>
      </c>
    </row>
    <row r="58" spans="1:1" ht="12.75" customHeight="1" x14ac:dyDescent="0.2">
      <c r="A58" s="6" t="s">
        <v>56</v>
      </c>
    </row>
    <row r="59" spans="1:1" ht="12.75" customHeight="1" x14ac:dyDescent="0.2">
      <c r="A59" s="4" t="s">
        <v>46</v>
      </c>
    </row>
  </sheetData>
  <mergeCells count="8">
    <mergeCell ref="N3:O3"/>
    <mergeCell ref="A3:A5"/>
    <mergeCell ref="B3:C3"/>
    <mergeCell ref="D3:E3"/>
    <mergeCell ref="F3:G3"/>
    <mergeCell ref="H3:I3"/>
    <mergeCell ref="J3:K3"/>
    <mergeCell ref="L3:M3"/>
  </mergeCells>
  <phoneticPr fontId="1" type="noConversion"/>
  <pageMargins left="0.75" right="0.75" top="1" bottom="1" header="0.5" footer="0.5"/>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61"/>
  <sheetViews>
    <sheetView zoomScaleNormal="100" workbookViewId="0"/>
  </sheetViews>
  <sheetFormatPr defaultRowHeight="11.25" x14ac:dyDescent="0.2"/>
  <cols>
    <col min="1" max="1" width="17.85546875" style="3" customWidth="1"/>
    <col min="2" max="15" width="8.7109375" style="3" customWidth="1"/>
    <col min="16" max="17" width="14.28515625" style="3" customWidth="1"/>
    <col min="18" max="18" width="10.140625" style="3" customWidth="1"/>
    <col min="19" max="16384" width="9.140625" style="3"/>
  </cols>
  <sheetData>
    <row r="1" spans="1:17" s="22" customFormat="1" ht="17.25" x14ac:dyDescent="0.25">
      <c r="A1" s="1" t="s">
        <v>86</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x14ac:dyDescent="0.2">
      <c r="A6" s="14" t="s">
        <v>4</v>
      </c>
      <c r="B6" s="8" t="s">
        <v>5</v>
      </c>
      <c r="C6" s="8" t="s">
        <v>5</v>
      </c>
      <c r="D6" s="19">
        <v>6667</v>
      </c>
      <c r="E6" s="19">
        <v>4229</v>
      </c>
      <c r="F6" s="23" t="s">
        <v>5</v>
      </c>
      <c r="G6" s="23" t="s">
        <v>5</v>
      </c>
      <c r="H6" s="19">
        <f>12+145.908</f>
        <v>157.90799999999999</v>
      </c>
      <c r="I6" s="19">
        <f>63+164.717</f>
        <v>227.71700000000001</v>
      </c>
      <c r="J6" s="19">
        <v>965</v>
      </c>
      <c r="K6" s="19">
        <v>488</v>
      </c>
      <c r="L6" s="19">
        <v>1092</v>
      </c>
      <c r="M6" s="19">
        <v>973</v>
      </c>
      <c r="N6" s="23">
        <v>52</v>
      </c>
      <c r="O6" s="23">
        <v>35</v>
      </c>
      <c r="P6" s="19">
        <v>717</v>
      </c>
      <c r="Q6" s="24">
        <f>SUM(P6,O6,M6,K6,I6,G6,E6,C6)-1</f>
        <v>6668.7170000000006</v>
      </c>
    </row>
    <row r="7" spans="1:17" x14ac:dyDescent="0.2">
      <c r="A7" s="3" t="s">
        <v>6</v>
      </c>
      <c r="B7" s="12">
        <v>430</v>
      </c>
      <c r="C7" s="12">
        <v>179</v>
      </c>
      <c r="D7" s="12">
        <v>391563</v>
      </c>
      <c r="E7" s="12">
        <v>240878</v>
      </c>
      <c r="F7" s="12">
        <v>115082</v>
      </c>
      <c r="G7" s="12">
        <v>87603</v>
      </c>
      <c r="H7" s="12">
        <f>46636+183074.673</f>
        <v>229710.67300000001</v>
      </c>
      <c r="I7" s="12">
        <f>71226+193981.403</f>
        <v>265207.40299999999</v>
      </c>
      <c r="J7" s="12">
        <v>28987</v>
      </c>
      <c r="K7" s="12">
        <v>11828</v>
      </c>
      <c r="L7" s="12">
        <v>47396</v>
      </c>
      <c r="M7" s="12">
        <v>41533</v>
      </c>
      <c r="N7" s="12">
        <v>33322</v>
      </c>
      <c r="O7" s="12">
        <v>12796</v>
      </c>
      <c r="P7" s="12">
        <v>233526</v>
      </c>
      <c r="Q7" s="11">
        <f>SUM(P7,O7,M7,K7,I7,G7,E7,C7)-1</f>
        <v>893549.40299999993</v>
      </c>
    </row>
    <row r="8" spans="1:17" x14ac:dyDescent="0.2">
      <c r="A8" s="3" t="s">
        <v>7</v>
      </c>
      <c r="B8" s="8" t="s">
        <v>5</v>
      </c>
      <c r="C8" s="8" t="s">
        <v>5</v>
      </c>
      <c r="D8" s="8" t="s">
        <v>5</v>
      </c>
      <c r="E8" s="8" t="s">
        <v>5</v>
      </c>
      <c r="F8" s="12">
        <v>5034</v>
      </c>
      <c r="G8" s="12">
        <v>3794</v>
      </c>
      <c r="H8" s="8" t="s">
        <v>5</v>
      </c>
      <c r="I8" s="8" t="s">
        <v>5</v>
      </c>
      <c r="J8" s="8" t="s">
        <v>5</v>
      </c>
      <c r="K8" s="8" t="s">
        <v>5</v>
      </c>
      <c r="L8" s="8" t="s">
        <v>5</v>
      </c>
      <c r="M8" s="8" t="s">
        <v>5</v>
      </c>
      <c r="N8" s="8" t="s">
        <v>5</v>
      </c>
      <c r="O8" s="8" t="s">
        <v>5</v>
      </c>
      <c r="P8" s="12">
        <v>169</v>
      </c>
      <c r="Q8" s="11">
        <v>3963</v>
      </c>
    </row>
    <row r="9" spans="1:17" x14ac:dyDescent="0.2">
      <c r="A9" s="3" t="s">
        <v>8</v>
      </c>
      <c r="B9" s="12">
        <v>14</v>
      </c>
      <c r="C9" s="12">
        <v>3</v>
      </c>
      <c r="D9" s="12">
        <v>784</v>
      </c>
      <c r="E9" s="12">
        <v>526</v>
      </c>
      <c r="F9" s="8" t="s">
        <v>5</v>
      </c>
      <c r="G9" s="8" t="s">
        <v>5</v>
      </c>
      <c r="H9" s="12">
        <v>3</v>
      </c>
      <c r="I9" s="12">
        <v>21</v>
      </c>
      <c r="J9" s="8" t="s">
        <v>5</v>
      </c>
      <c r="K9" s="8" t="s">
        <v>5</v>
      </c>
      <c r="L9" s="8" t="s">
        <v>5</v>
      </c>
      <c r="M9" s="8" t="s">
        <v>5</v>
      </c>
      <c r="N9" s="8" t="s">
        <v>5</v>
      </c>
      <c r="O9" s="8" t="s">
        <v>5</v>
      </c>
      <c r="P9" s="12">
        <v>3145</v>
      </c>
      <c r="Q9" s="11">
        <v>3696</v>
      </c>
    </row>
    <row r="10" spans="1:17" x14ac:dyDescent="0.2">
      <c r="A10" s="3" t="s">
        <v>9</v>
      </c>
      <c r="B10" s="8" t="s">
        <v>5</v>
      </c>
      <c r="C10" s="8" t="s">
        <v>5</v>
      </c>
      <c r="D10" s="12">
        <v>2071</v>
      </c>
      <c r="E10" s="12">
        <v>1233</v>
      </c>
      <c r="F10" s="8" t="s">
        <v>5</v>
      </c>
      <c r="G10" s="8" t="s">
        <v>5</v>
      </c>
      <c r="H10" s="12">
        <v>3012</v>
      </c>
      <c r="I10" s="12">
        <v>1733</v>
      </c>
      <c r="J10" s="12">
        <v>603</v>
      </c>
      <c r="K10" s="12">
        <v>165</v>
      </c>
      <c r="L10" s="12">
        <v>1173</v>
      </c>
      <c r="M10" s="12">
        <v>840</v>
      </c>
      <c r="N10" s="8" t="s">
        <v>5</v>
      </c>
      <c r="O10" s="8" t="s">
        <v>5</v>
      </c>
      <c r="P10" s="12">
        <v>1505</v>
      </c>
      <c r="Q10" s="11">
        <v>5476</v>
      </c>
    </row>
    <row r="11" spans="1:17" x14ac:dyDescent="0.2">
      <c r="A11" s="3" t="s">
        <v>10</v>
      </c>
      <c r="B11" s="8" t="s">
        <v>5</v>
      </c>
      <c r="C11" s="8" t="s">
        <v>5</v>
      </c>
      <c r="D11" s="8" t="s">
        <v>5</v>
      </c>
      <c r="E11" s="8" t="s">
        <v>5</v>
      </c>
      <c r="F11" s="8">
        <v>691</v>
      </c>
      <c r="G11" s="8">
        <v>493</v>
      </c>
      <c r="H11" s="8" t="s">
        <v>5</v>
      </c>
      <c r="I11" s="8" t="s">
        <v>5</v>
      </c>
      <c r="J11" s="8" t="s">
        <v>5</v>
      </c>
      <c r="K11" s="8" t="s">
        <v>5</v>
      </c>
      <c r="L11" s="8" t="s">
        <v>5</v>
      </c>
      <c r="M11" s="8" t="s">
        <v>5</v>
      </c>
      <c r="N11" s="8" t="s">
        <v>5</v>
      </c>
      <c r="O11" s="8" t="s">
        <v>5</v>
      </c>
      <c r="P11" s="12">
        <v>109</v>
      </c>
      <c r="Q11" s="11">
        <f>SUM(P11,O11,M11,K11,I11,G11,E11,C11)</f>
        <v>602</v>
      </c>
    </row>
    <row r="12" spans="1:17" x14ac:dyDescent="0.2">
      <c r="A12" s="3" t="s">
        <v>61</v>
      </c>
      <c r="B12" s="12">
        <v>1227819</v>
      </c>
      <c r="C12" s="12">
        <v>103617</v>
      </c>
      <c r="D12" s="12">
        <v>173711</v>
      </c>
      <c r="E12" s="12">
        <f>46664</f>
        <v>46664</v>
      </c>
      <c r="F12" s="12">
        <v>213578</v>
      </c>
      <c r="G12" s="12">
        <v>133661</v>
      </c>
      <c r="H12" s="12">
        <f>42184+1801.205</f>
        <v>43985.205000000002</v>
      </c>
      <c r="I12" s="12">
        <f>28759+1465.15</f>
        <v>30224.15</v>
      </c>
      <c r="J12" s="12">
        <v>120603</v>
      </c>
      <c r="K12" s="12">
        <v>34124</v>
      </c>
      <c r="L12" s="8" t="s">
        <v>5</v>
      </c>
      <c r="M12" s="8" t="s">
        <v>5</v>
      </c>
      <c r="N12" s="12">
        <v>2086</v>
      </c>
      <c r="O12" s="12">
        <v>2754</v>
      </c>
      <c r="P12" s="12">
        <v>6474</v>
      </c>
      <c r="Q12" s="11">
        <f>SUM(P12,O12,M12,K12,I12,G12,E12,C12)+1</f>
        <v>357519.15</v>
      </c>
    </row>
    <row r="13" spans="1:17" x14ac:dyDescent="0.2">
      <c r="A13" s="3" t="s">
        <v>11</v>
      </c>
      <c r="B13" s="12">
        <v>92</v>
      </c>
      <c r="C13" s="12">
        <f>58</f>
        <v>58</v>
      </c>
      <c r="D13" s="12">
        <v>4253</v>
      </c>
      <c r="E13" s="12">
        <v>2735</v>
      </c>
      <c r="F13" s="8" t="s">
        <v>5</v>
      </c>
      <c r="G13" s="8" t="s">
        <v>5</v>
      </c>
      <c r="H13" s="12">
        <v>94</v>
      </c>
      <c r="I13" s="12">
        <v>338</v>
      </c>
      <c r="J13" s="12">
        <v>206</v>
      </c>
      <c r="K13" s="12">
        <v>163</v>
      </c>
      <c r="L13" s="12">
        <v>587</v>
      </c>
      <c r="M13" s="12">
        <v>726</v>
      </c>
      <c r="N13" s="12">
        <v>414</v>
      </c>
      <c r="O13" s="12">
        <v>314</v>
      </c>
      <c r="P13" s="12">
        <v>3759</v>
      </c>
      <c r="Q13" s="11">
        <f>SUM(P13,O13,M13,K13,I13,G13,E13,C13)</f>
        <v>8093</v>
      </c>
    </row>
    <row r="14" spans="1:17" x14ac:dyDescent="0.2">
      <c r="A14" s="3" t="s">
        <v>12</v>
      </c>
      <c r="B14" s="8" t="s">
        <v>5</v>
      </c>
      <c r="C14" s="8" t="s">
        <v>5</v>
      </c>
      <c r="D14" s="8" t="s">
        <v>5</v>
      </c>
      <c r="E14" s="8" t="s">
        <v>5</v>
      </c>
      <c r="F14" s="8" t="s">
        <v>5</v>
      </c>
      <c r="G14" s="8" t="s">
        <v>5</v>
      </c>
      <c r="H14" s="12">
        <v>2752</v>
      </c>
      <c r="I14" s="12">
        <v>2439</v>
      </c>
      <c r="J14" s="8" t="s">
        <v>5</v>
      </c>
      <c r="K14" s="8" t="s">
        <v>5</v>
      </c>
      <c r="L14" s="8" t="s">
        <v>5</v>
      </c>
      <c r="M14" s="8" t="s">
        <v>5</v>
      </c>
      <c r="N14" s="8" t="s">
        <v>5</v>
      </c>
      <c r="O14" s="8" t="s">
        <v>5</v>
      </c>
      <c r="P14" s="12">
        <v>81</v>
      </c>
      <c r="Q14" s="11">
        <f>SUM(P14,O14,M14,K14,I14,G14,E14,C14)</f>
        <v>2520</v>
      </c>
    </row>
    <row r="15" spans="1:17" x14ac:dyDescent="0.2">
      <c r="A15" s="3" t="s">
        <v>13</v>
      </c>
      <c r="B15" s="8" t="s">
        <v>5</v>
      </c>
      <c r="C15" s="8" t="s">
        <v>5</v>
      </c>
      <c r="D15" s="12">
        <v>76</v>
      </c>
      <c r="E15" s="12">
        <v>65</v>
      </c>
      <c r="F15" s="8" t="s">
        <v>5</v>
      </c>
      <c r="G15" s="8" t="s">
        <v>5</v>
      </c>
      <c r="H15" s="12">
        <f>7699+2145.8</f>
        <v>9844.7999999999993</v>
      </c>
      <c r="I15" s="12">
        <f>6789+2094.553</f>
        <v>8883.5529999999999</v>
      </c>
      <c r="J15" s="12">
        <v>2276</v>
      </c>
      <c r="K15" s="12">
        <v>970</v>
      </c>
      <c r="L15" s="12">
        <v>13</v>
      </c>
      <c r="M15" s="12">
        <v>20</v>
      </c>
      <c r="N15" s="12">
        <v>562</v>
      </c>
      <c r="O15" s="12">
        <v>335</v>
      </c>
      <c r="P15" s="12">
        <v>11156</v>
      </c>
      <c r="Q15" s="11">
        <f>SUM(P15,O15,M15,K15,I15,G15,E15,C15)-1</f>
        <v>21428.553</v>
      </c>
    </row>
    <row r="16" spans="1:17" x14ac:dyDescent="0.2">
      <c r="A16" s="3" t="s">
        <v>14</v>
      </c>
      <c r="B16" s="12">
        <v>84</v>
      </c>
      <c r="C16" s="12">
        <v>55</v>
      </c>
      <c r="D16" s="12">
        <v>11214</v>
      </c>
      <c r="E16" s="12">
        <v>7256</v>
      </c>
      <c r="F16" s="8" t="s">
        <v>5</v>
      </c>
      <c r="G16" s="8" t="s">
        <v>5</v>
      </c>
      <c r="H16" s="12">
        <f>104+2774.969</f>
        <v>2878.9690000000001</v>
      </c>
      <c r="I16" s="12">
        <f>343+3022.92+1</f>
        <v>3366.92</v>
      </c>
      <c r="J16" s="12">
        <v>1094</v>
      </c>
      <c r="K16" s="12">
        <v>907</v>
      </c>
      <c r="L16" s="12">
        <v>76</v>
      </c>
      <c r="M16" s="12">
        <v>103</v>
      </c>
      <c r="N16" s="12">
        <v>8</v>
      </c>
      <c r="O16" s="12">
        <v>12</v>
      </c>
      <c r="P16" s="12">
        <v>2550</v>
      </c>
      <c r="Q16" s="11">
        <f>SUM(P16,O16,M16,K16,I16,G16,E16,C16)-1</f>
        <v>14248.92</v>
      </c>
    </row>
    <row r="17" spans="1:17" x14ac:dyDescent="0.2">
      <c r="A17" s="3" t="s">
        <v>15</v>
      </c>
      <c r="B17" s="12">
        <v>1</v>
      </c>
      <c r="C17" s="12">
        <v>1</v>
      </c>
      <c r="D17" s="12">
        <v>34</v>
      </c>
      <c r="E17" s="12">
        <v>19</v>
      </c>
      <c r="F17" s="8" t="s">
        <v>5</v>
      </c>
      <c r="G17" s="8" t="s">
        <v>5</v>
      </c>
      <c r="H17" s="8" t="s">
        <v>5</v>
      </c>
      <c r="I17" s="8" t="s">
        <v>5</v>
      </c>
      <c r="J17" s="8" t="s">
        <v>5</v>
      </c>
      <c r="K17" s="8" t="s">
        <v>5</v>
      </c>
      <c r="L17" s="8" t="s">
        <v>5</v>
      </c>
      <c r="M17" s="8" t="s">
        <v>5</v>
      </c>
      <c r="N17" s="8" t="s">
        <v>5</v>
      </c>
      <c r="O17" s="8" t="s">
        <v>5</v>
      </c>
      <c r="P17" s="12">
        <v>814</v>
      </c>
      <c r="Q17" s="11">
        <f>SUM(P17,O17,M17,K17,I17,G17,E17,C17)</f>
        <v>834</v>
      </c>
    </row>
    <row r="18" spans="1:17" x14ac:dyDescent="0.2">
      <c r="A18" s="3" t="s">
        <v>16</v>
      </c>
      <c r="B18" s="8" t="s">
        <v>5</v>
      </c>
      <c r="C18" s="8" t="s">
        <v>5</v>
      </c>
      <c r="D18" s="8" t="s">
        <v>5</v>
      </c>
      <c r="E18" s="8" t="s">
        <v>5</v>
      </c>
      <c r="F18" s="8" t="s">
        <v>5</v>
      </c>
      <c r="G18" s="8" t="s">
        <v>5</v>
      </c>
      <c r="H18" s="8" t="s">
        <v>5</v>
      </c>
      <c r="I18" s="8" t="s">
        <v>5</v>
      </c>
      <c r="J18" s="12">
        <v>2748</v>
      </c>
      <c r="K18" s="12">
        <v>651</v>
      </c>
      <c r="L18" s="8" t="s">
        <v>5</v>
      </c>
      <c r="M18" s="8" t="s">
        <v>5</v>
      </c>
      <c r="N18" s="8" t="s">
        <v>5</v>
      </c>
      <c r="O18" s="8" t="s">
        <v>5</v>
      </c>
      <c r="P18" s="12">
        <v>49</v>
      </c>
      <c r="Q18" s="11">
        <f>SUM(P18,O18,M18,K18,I18,G18,E18,C18)-1</f>
        <v>699</v>
      </c>
    </row>
    <row r="19" spans="1:17" x14ac:dyDescent="0.2">
      <c r="A19" s="3" t="s">
        <v>59</v>
      </c>
      <c r="B19" s="12">
        <v>30957</v>
      </c>
      <c r="C19" s="12">
        <v>1591</v>
      </c>
      <c r="D19" s="12">
        <v>23150</v>
      </c>
      <c r="E19" s="12">
        <v>7045</v>
      </c>
      <c r="F19" s="12">
        <v>1000</v>
      </c>
      <c r="G19" s="12">
        <v>869</v>
      </c>
      <c r="H19" s="12">
        <f>69606+1806.225</f>
        <v>71412.225000000006</v>
      </c>
      <c r="I19" s="12">
        <f>36241+1209.357</f>
        <v>37450.357000000004</v>
      </c>
      <c r="J19" s="12">
        <v>6574</v>
      </c>
      <c r="K19" s="12">
        <f>1609</f>
        <v>1609</v>
      </c>
      <c r="L19" s="8" t="s">
        <v>5</v>
      </c>
      <c r="M19" s="8" t="s">
        <v>5</v>
      </c>
      <c r="N19" s="12">
        <v>29</v>
      </c>
      <c r="O19" s="12">
        <v>7</v>
      </c>
      <c r="P19" s="12">
        <v>3086</v>
      </c>
      <c r="Q19" s="11">
        <f>SUM(P19,O19,M19,K19,I19,G19,E19,C19)-1</f>
        <v>51656.357000000004</v>
      </c>
    </row>
    <row r="20" spans="1:17" x14ac:dyDescent="0.2">
      <c r="A20" s="3" t="s">
        <v>17</v>
      </c>
      <c r="B20" s="12">
        <v>203459</v>
      </c>
      <c r="C20" s="12">
        <v>19026</v>
      </c>
      <c r="D20" s="12">
        <v>47</v>
      </c>
      <c r="E20" s="12">
        <v>9</v>
      </c>
      <c r="F20" s="12">
        <v>216</v>
      </c>
      <c r="G20" s="12">
        <v>95</v>
      </c>
      <c r="H20" s="12">
        <f>24+8310.711</f>
        <v>8334.7109999999993</v>
      </c>
      <c r="I20" s="12">
        <f>15+5937.801-1</f>
        <v>5951.8010000000004</v>
      </c>
      <c r="J20" s="12">
        <v>4927</v>
      </c>
      <c r="K20" s="12">
        <v>949</v>
      </c>
      <c r="L20" s="8" t="s">
        <v>5</v>
      </c>
      <c r="M20" s="8" t="s">
        <v>5</v>
      </c>
      <c r="N20" s="8" t="s">
        <v>5</v>
      </c>
      <c r="O20" s="8" t="s">
        <v>5</v>
      </c>
      <c r="P20" s="12">
        <v>1450</v>
      </c>
      <c r="Q20" s="11">
        <f>SUM(P20,O20,M20,K20,I20,G20,E20,C20)+1</f>
        <v>27481.800999999999</v>
      </c>
    </row>
    <row r="21" spans="1:17" x14ac:dyDescent="0.2">
      <c r="A21" s="3" t="s">
        <v>18</v>
      </c>
      <c r="B21" s="8" t="s">
        <v>5</v>
      </c>
      <c r="C21" s="8" t="s">
        <v>5</v>
      </c>
      <c r="D21" s="12">
        <v>9166</v>
      </c>
      <c r="E21" s="12">
        <f>3568.573</f>
        <v>3568.5729999999999</v>
      </c>
      <c r="F21" s="12">
        <v>69418</v>
      </c>
      <c r="G21" s="12">
        <v>47135.08</v>
      </c>
      <c r="H21" s="12">
        <f>2251+231.941</f>
        <v>2482.9409999999998</v>
      </c>
      <c r="I21" s="12">
        <f>1555.514+224.069</f>
        <v>1779.5829999999999</v>
      </c>
      <c r="J21" s="12">
        <v>32942</v>
      </c>
      <c r="K21" s="12">
        <v>12505</v>
      </c>
      <c r="L21" s="8" t="s">
        <v>5</v>
      </c>
      <c r="M21" s="8" t="s">
        <v>5</v>
      </c>
      <c r="N21" s="12">
        <v>2369</v>
      </c>
      <c r="O21" s="12">
        <v>697.74900000000002</v>
      </c>
      <c r="P21" s="12">
        <v>9055.3819999999996</v>
      </c>
      <c r="Q21" s="11">
        <f t="shared" ref="Q21:Q27" si="0">SUM(P21,O21,M21,K21,I21,G21,E21,C21)</f>
        <v>74741.366999999998</v>
      </c>
    </row>
    <row r="22" spans="1:17" x14ac:dyDescent="0.2">
      <c r="A22" s="3" t="s">
        <v>19</v>
      </c>
      <c r="B22" s="12">
        <v>1264292</v>
      </c>
      <c r="C22" s="12">
        <v>123837</v>
      </c>
      <c r="D22" s="12">
        <v>225885</v>
      </c>
      <c r="E22" s="12">
        <v>62590</v>
      </c>
      <c r="F22" s="12">
        <v>214124</v>
      </c>
      <c r="G22" s="12">
        <v>85211</v>
      </c>
      <c r="H22" s="12">
        <v>478</v>
      </c>
      <c r="I22" s="12">
        <v>787</v>
      </c>
      <c r="J22" s="12">
        <v>273930</v>
      </c>
      <c r="K22" s="12">
        <v>103365</v>
      </c>
      <c r="L22" s="12">
        <v>53619</v>
      </c>
      <c r="M22" s="12">
        <v>104145</v>
      </c>
      <c r="N22" s="12">
        <v>128273</v>
      </c>
      <c r="O22" s="12">
        <v>88251</v>
      </c>
      <c r="P22" s="12">
        <v>68699</v>
      </c>
      <c r="Q22" s="11">
        <f t="shared" si="0"/>
        <v>636885</v>
      </c>
    </row>
    <row r="23" spans="1:17" x14ac:dyDescent="0.2">
      <c r="A23" s="3" t="s">
        <v>20</v>
      </c>
      <c r="B23" s="8" t="s">
        <v>5</v>
      </c>
      <c r="C23" s="8" t="s">
        <v>5</v>
      </c>
      <c r="D23" s="12">
        <v>1674</v>
      </c>
      <c r="E23" s="12">
        <v>756</v>
      </c>
      <c r="F23" s="8" t="s">
        <v>5</v>
      </c>
      <c r="G23" s="8" t="s">
        <v>5</v>
      </c>
      <c r="H23" s="12">
        <v>32</v>
      </c>
      <c r="I23" s="12">
        <v>86</v>
      </c>
      <c r="J23" s="8" t="s">
        <v>5</v>
      </c>
      <c r="K23" s="8" t="s">
        <v>5</v>
      </c>
      <c r="L23" s="8" t="s">
        <v>5</v>
      </c>
      <c r="M23" s="8" t="s">
        <v>5</v>
      </c>
      <c r="N23" s="8" t="s">
        <v>5</v>
      </c>
      <c r="O23" s="8" t="s">
        <v>5</v>
      </c>
      <c r="P23" s="12">
        <v>97.751999999999995</v>
      </c>
      <c r="Q23" s="11">
        <f t="shared" si="0"/>
        <v>939.75199999999995</v>
      </c>
    </row>
    <row r="24" spans="1:17" x14ac:dyDescent="0.2">
      <c r="A24" s="3" t="s">
        <v>60</v>
      </c>
      <c r="B24" s="12">
        <v>3352983</v>
      </c>
      <c r="C24" s="12">
        <v>293916</v>
      </c>
      <c r="D24" s="12">
        <v>56987</v>
      </c>
      <c r="E24" s="12">
        <v>9842</v>
      </c>
      <c r="F24" s="12">
        <v>85732</v>
      </c>
      <c r="G24" s="12">
        <v>60854</v>
      </c>
      <c r="H24" s="12">
        <v>28786</v>
      </c>
      <c r="I24" s="12">
        <v>17507</v>
      </c>
      <c r="J24" s="12">
        <v>39166</v>
      </c>
      <c r="K24" s="12">
        <v>9625</v>
      </c>
      <c r="L24" s="8" t="s">
        <v>5</v>
      </c>
      <c r="M24" s="12">
        <v>26</v>
      </c>
      <c r="N24" s="12">
        <v>3574</v>
      </c>
      <c r="O24" s="12">
        <v>1402</v>
      </c>
      <c r="P24" s="12">
        <v>654</v>
      </c>
      <c r="Q24" s="11">
        <f t="shared" si="0"/>
        <v>393826</v>
      </c>
    </row>
    <row r="25" spans="1:17" x14ac:dyDescent="0.2">
      <c r="A25" s="3" t="s">
        <v>21</v>
      </c>
      <c r="B25" s="12">
        <v>23</v>
      </c>
      <c r="C25" s="12">
        <v>6</v>
      </c>
      <c r="D25" s="12">
        <v>6363</v>
      </c>
      <c r="E25" s="12">
        <v>1690</v>
      </c>
      <c r="F25" s="12">
        <v>19491</v>
      </c>
      <c r="G25" s="12">
        <v>14811</v>
      </c>
      <c r="H25" s="12">
        <f>22650+9189.788</f>
        <v>31839.788</v>
      </c>
      <c r="I25" s="12">
        <f>14105+6814.278</f>
        <v>20919.277999999998</v>
      </c>
      <c r="J25" s="12">
        <v>5644</v>
      </c>
      <c r="K25" s="12">
        <v>1905</v>
      </c>
      <c r="L25" s="8" t="s">
        <v>5</v>
      </c>
      <c r="M25" s="8" t="s">
        <v>5</v>
      </c>
      <c r="N25" s="8" t="s">
        <v>5</v>
      </c>
      <c r="O25" s="12">
        <v>1</v>
      </c>
      <c r="P25" s="12">
        <v>4313</v>
      </c>
      <c r="Q25" s="11">
        <f t="shared" si="0"/>
        <v>43645.277999999998</v>
      </c>
    </row>
    <row r="26" spans="1:17" x14ac:dyDescent="0.2">
      <c r="A26" s="3" t="s">
        <v>22</v>
      </c>
      <c r="B26" s="12">
        <v>637</v>
      </c>
      <c r="C26" s="12">
        <v>334</v>
      </c>
      <c r="D26" s="12">
        <v>10559</v>
      </c>
      <c r="E26" s="12">
        <v>4621</v>
      </c>
      <c r="F26" s="8" t="s">
        <v>5</v>
      </c>
      <c r="G26" s="8" t="s">
        <v>5</v>
      </c>
      <c r="H26" s="12">
        <f>1161+2424.591</f>
        <v>3585.5909999999999</v>
      </c>
      <c r="I26" s="12">
        <f>1626+2717.829-1</f>
        <v>4342.8289999999997</v>
      </c>
      <c r="J26" s="12">
        <v>865</v>
      </c>
      <c r="K26" s="12">
        <v>521</v>
      </c>
      <c r="L26" s="12">
        <v>105</v>
      </c>
      <c r="M26" s="12">
        <v>94</v>
      </c>
      <c r="N26" s="12">
        <v>828</v>
      </c>
      <c r="O26" s="12">
        <v>454</v>
      </c>
      <c r="P26" s="12">
        <v>1691</v>
      </c>
      <c r="Q26" s="11">
        <f t="shared" si="0"/>
        <v>12057.829</v>
      </c>
    </row>
    <row r="27" spans="1:17" x14ac:dyDescent="0.2">
      <c r="A27" s="20" t="s">
        <v>23</v>
      </c>
      <c r="B27" s="25" t="s">
        <v>5</v>
      </c>
      <c r="C27" s="25" t="s">
        <v>5</v>
      </c>
      <c r="D27" s="21">
        <v>1168</v>
      </c>
      <c r="E27" s="21">
        <v>546</v>
      </c>
      <c r="F27" s="25" t="s">
        <v>5</v>
      </c>
      <c r="G27" s="25" t="s">
        <v>5</v>
      </c>
      <c r="H27" s="21">
        <v>31</v>
      </c>
      <c r="I27" s="21">
        <v>98</v>
      </c>
      <c r="J27" s="21">
        <v>32</v>
      </c>
      <c r="K27" s="21">
        <v>23</v>
      </c>
      <c r="L27" s="21">
        <v>59</v>
      </c>
      <c r="M27" s="21">
        <f>119</f>
        <v>119</v>
      </c>
      <c r="N27" s="21">
        <v>55</v>
      </c>
      <c r="O27" s="21">
        <v>27</v>
      </c>
      <c r="P27" s="21">
        <v>272.18900000000002</v>
      </c>
      <c r="Q27" s="26">
        <f t="shared" si="0"/>
        <v>1085.1890000000001</v>
      </c>
    </row>
    <row r="28" spans="1:17" x14ac:dyDescent="0.2">
      <c r="A28" s="3" t="s">
        <v>24</v>
      </c>
      <c r="B28" s="8" t="s">
        <v>5</v>
      </c>
      <c r="C28" s="8" t="s">
        <v>5</v>
      </c>
      <c r="D28" s="8" t="s">
        <v>5</v>
      </c>
      <c r="E28" s="8" t="s">
        <v>5</v>
      </c>
      <c r="F28" s="12">
        <v>1431</v>
      </c>
      <c r="G28" s="12">
        <v>702</v>
      </c>
      <c r="H28" s="8">
        <v>52.720999999999997</v>
      </c>
      <c r="I28" s="8">
        <v>44.396999999999998</v>
      </c>
      <c r="J28" s="12">
        <v>1401</v>
      </c>
      <c r="K28" s="12">
        <v>314</v>
      </c>
      <c r="L28" s="8" t="s">
        <v>5</v>
      </c>
      <c r="M28" s="8" t="s">
        <v>5</v>
      </c>
      <c r="N28" s="8" t="s">
        <v>5</v>
      </c>
      <c r="O28" s="8" t="s">
        <v>5</v>
      </c>
      <c r="P28" s="12">
        <v>5</v>
      </c>
      <c r="Q28" s="11">
        <f>SUM(P28,O28,M28,K28,I28,G28,E28,C28)+1</f>
        <v>1066.3969999999999</v>
      </c>
    </row>
    <row r="29" spans="1:17" x14ac:dyDescent="0.2">
      <c r="A29" s="3" t="s">
        <v>25</v>
      </c>
      <c r="B29" s="8" t="s">
        <v>5</v>
      </c>
      <c r="C29" s="8" t="s">
        <v>5</v>
      </c>
      <c r="D29" s="8" t="s">
        <v>5</v>
      </c>
      <c r="E29" s="8" t="s">
        <v>5</v>
      </c>
      <c r="F29" s="8" t="s">
        <v>5</v>
      </c>
      <c r="G29" s="8" t="s">
        <v>5</v>
      </c>
      <c r="H29" s="12">
        <f>268+1082.978</f>
        <v>1350.9780000000001</v>
      </c>
      <c r="I29" s="12">
        <f>370+1143.186</f>
        <v>1513.1859999999999</v>
      </c>
      <c r="J29" s="12">
        <v>242</v>
      </c>
      <c r="K29" s="12">
        <v>135</v>
      </c>
      <c r="L29" s="8" t="s">
        <v>5</v>
      </c>
      <c r="M29" s="8" t="s">
        <v>5</v>
      </c>
      <c r="N29" s="12">
        <v>25</v>
      </c>
      <c r="O29" s="12">
        <v>12</v>
      </c>
      <c r="P29" s="12">
        <v>384</v>
      </c>
      <c r="Q29" s="11">
        <f>SUM(P29,O29,M29,K29,I29,G29,E29,C29)</f>
        <v>2044.1859999999999</v>
      </c>
    </row>
    <row r="30" spans="1:17" x14ac:dyDescent="0.2">
      <c r="A30" s="3" t="s">
        <v>26</v>
      </c>
      <c r="B30" s="12">
        <v>57137</v>
      </c>
      <c r="C30" s="12">
        <v>6165</v>
      </c>
      <c r="D30" s="12">
        <v>50830</v>
      </c>
      <c r="E30" s="12">
        <v>14270</v>
      </c>
      <c r="F30" s="12">
        <v>1013</v>
      </c>
      <c r="G30" s="12">
        <v>718</v>
      </c>
      <c r="H30" s="12">
        <v>39870</v>
      </c>
      <c r="I30" s="12">
        <v>23408</v>
      </c>
      <c r="J30" s="12">
        <v>11723</v>
      </c>
      <c r="K30" s="12">
        <v>3619</v>
      </c>
      <c r="L30" s="12">
        <v>4020</v>
      </c>
      <c r="M30" s="12">
        <v>4358</v>
      </c>
      <c r="N30" s="12">
        <v>43552</v>
      </c>
      <c r="O30" s="12">
        <v>29350</v>
      </c>
      <c r="P30" s="12">
        <v>2132</v>
      </c>
      <c r="Q30" s="11">
        <f>SUM(P30,O30,M30,K30,I30,G30,E30,C30)-1</f>
        <v>84019</v>
      </c>
    </row>
    <row r="31" spans="1:17" x14ac:dyDescent="0.2">
      <c r="A31" s="3" t="s">
        <v>27</v>
      </c>
      <c r="B31" s="12">
        <v>610</v>
      </c>
      <c r="C31" s="12">
        <v>238</v>
      </c>
      <c r="D31" s="12">
        <v>8823</v>
      </c>
      <c r="E31" s="12">
        <v>3761</v>
      </c>
      <c r="F31" s="8" t="s">
        <v>5</v>
      </c>
      <c r="G31" s="8" t="s">
        <v>5</v>
      </c>
      <c r="H31" s="12">
        <f>202+115.408+1</f>
        <v>318.40800000000002</v>
      </c>
      <c r="I31" s="12">
        <f>794+133.293</f>
        <v>927.29300000000001</v>
      </c>
      <c r="J31" s="12">
        <v>1194</v>
      </c>
      <c r="K31" s="12">
        <v>662</v>
      </c>
      <c r="L31" s="12">
        <v>479</v>
      </c>
      <c r="M31" s="12">
        <v>430</v>
      </c>
      <c r="N31" s="12">
        <v>84</v>
      </c>
      <c r="O31" s="12">
        <v>55</v>
      </c>
      <c r="P31" s="12">
        <v>3251</v>
      </c>
      <c r="Q31" s="11">
        <f>SUM(P31,O31,M31,K31,I31,G31,E31,C31)+1</f>
        <v>9325.2929999999997</v>
      </c>
    </row>
    <row r="32" spans="1:17" x14ac:dyDescent="0.2">
      <c r="A32" s="3" t="s">
        <v>28</v>
      </c>
      <c r="B32" s="8" t="s">
        <v>5</v>
      </c>
      <c r="C32" s="8" t="s">
        <v>5</v>
      </c>
      <c r="D32" s="12">
        <v>385</v>
      </c>
      <c r="E32" s="12">
        <v>256</v>
      </c>
      <c r="F32" s="8" t="s">
        <v>5</v>
      </c>
      <c r="G32" s="8" t="s">
        <v>5</v>
      </c>
      <c r="H32" s="12">
        <v>3603</v>
      </c>
      <c r="I32" s="12">
        <f>1911</f>
        <v>1911</v>
      </c>
      <c r="J32" s="12">
        <v>17076</v>
      </c>
      <c r="K32" s="12">
        <v>4251</v>
      </c>
      <c r="L32" s="8" t="s">
        <v>5</v>
      </c>
      <c r="M32" s="8" t="s">
        <v>5</v>
      </c>
      <c r="N32" s="8" t="s">
        <v>5</v>
      </c>
      <c r="O32" s="8" t="s">
        <v>5</v>
      </c>
      <c r="P32" s="12">
        <v>3698</v>
      </c>
      <c r="Q32" s="11">
        <f>SUM(P32,O32,M32,K32,I32,G32,E32,C32)</f>
        <v>10116</v>
      </c>
    </row>
    <row r="33" spans="1:17" x14ac:dyDescent="0.2">
      <c r="A33" s="3" t="s">
        <v>29</v>
      </c>
      <c r="B33" s="8" t="s">
        <v>5</v>
      </c>
      <c r="C33" s="8" t="s">
        <v>5</v>
      </c>
      <c r="D33" s="12">
        <v>10539</v>
      </c>
      <c r="E33" s="12">
        <v>2487</v>
      </c>
      <c r="F33" s="8" t="s">
        <v>5</v>
      </c>
      <c r="G33" s="8" t="s">
        <v>5</v>
      </c>
      <c r="H33" s="12">
        <v>17826</v>
      </c>
      <c r="I33" s="12">
        <v>9130</v>
      </c>
      <c r="J33" s="12">
        <v>1558</v>
      </c>
      <c r="K33" s="12">
        <v>421</v>
      </c>
      <c r="L33" s="8" t="s">
        <v>5</v>
      </c>
      <c r="M33" s="8" t="s">
        <v>5</v>
      </c>
      <c r="N33" s="12">
        <v>189</v>
      </c>
      <c r="O33" s="12">
        <v>157</v>
      </c>
      <c r="P33" s="12">
        <v>1440</v>
      </c>
      <c r="Q33" s="11">
        <f>SUM(P33,O33,M33,K33,I33,G33,E33,C33)</f>
        <v>13635</v>
      </c>
    </row>
    <row r="34" spans="1:17" x14ac:dyDescent="0.2">
      <c r="A34" s="3" t="s">
        <v>30</v>
      </c>
      <c r="B34" s="8" t="s">
        <v>5</v>
      </c>
      <c r="C34" s="8" t="s">
        <v>5</v>
      </c>
      <c r="D34" s="8" t="s">
        <v>5</v>
      </c>
      <c r="E34" s="8" t="s">
        <v>5</v>
      </c>
      <c r="F34" s="12">
        <v>806</v>
      </c>
      <c r="G34" s="12">
        <v>593</v>
      </c>
      <c r="H34" s="12">
        <v>8</v>
      </c>
      <c r="I34" s="12">
        <v>235</v>
      </c>
      <c r="J34" s="12">
        <v>185</v>
      </c>
      <c r="K34" s="12">
        <v>39</v>
      </c>
      <c r="L34" s="8" t="s">
        <v>5</v>
      </c>
      <c r="M34" s="8" t="s">
        <v>5</v>
      </c>
      <c r="N34" s="8" t="s">
        <v>5</v>
      </c>
      <c r="O34" s="8" t="s">
        <v>5</v>
      </c>
      <c r="P34" s="12">
        <v>146</v>
      </c>
      <c r="Q34" s="11">
        <f>SUM(P34,O34,M34,K34,I34,G34,E34,C34)-1</f>
        <v>1012</v>
      </c>
    </row>
    <row r="35" spans="1:17" x14ac:dyDescent="0.2">
      <c r="A35" s="3" t="s">
        <v>31</v>
      </c>
      <c r="B35" s="8" t="s">
        <v>5</v>
      </c>
      <c r="C35" s="8" t="s">
        <v>5</v>
      </c>
      <c r="D35" s="12">
        <v>8505</v>
      </c>
      <c r="E35" s="12">
        <v>4960</v>
      </c>
      <c r="F35" s="8" t="s">
        <v>5</v>
      </c>
      <c r="G35" s="8" t="s">
        <v>5</v>
      </c>
      <c r="H35" s="8" t="s">
        <v>5</v>
      </c>
      <c r="I35" s="8" t="s">
        <v>5</v>
      </c>
      <c r="J35" s="12">
        <v>204</v>
      </c>
      <c r="K35" s="12">
        <v>45</v>
      </c>
      <c r="L35" s="8" t="s">
        <v>5</v>
      </c>
      <c r="M35" s="8" t="s">
        <v>5</v>
      </c>
      <c r="N35" s="12">
        <v>333</v>
      </c>
      <c r="O35" s="12">
        <v>527</v>
      </c>
      <c r="P35" s="12">
        <v>29</v>
      </c>
      <c r="Q35" s="11">
        <f>SUM(P35,O35,M35,K35,I35,G35,E35,C35)</f>
        <v>5561</v>
      </c>
    </row>
    <row r="36" spans="1:17" x14ac:dyDescent="0.2">
      <c r="A36" s="3" t="s">
        <v>32</v>
      </c>
      <c r="B36" s="8" t="s">
        <v>5</v>
      </c>
      <c r="C36" s="8" t="s">
        <v>5</v>
      </c>
      <c r="D36" s="12">
        <v>1</v>
      </c>
      <c r="E36" s="12">
        <v>1</v>
      </c>
      <c r="F36" s="8" t="s">
        <v>5</v>
      </c>
      <c r="G36" s="8" t="s">
        <v>5</v>
      </c>
      <c r="H36" s="12">
        <f>674+245.172</f>
        <v>919.17200000000003</v>
      </c>
      <c r="I36" s="12">
        <f>570+174.921</f>
        <v>744.92100000000005</v>
      </c>
      <c r="J36" s="8" t="s">
        <v>5</v>
      </c>
      <c r="K36" s="8" t="s">
        <v>5</v>
      </c>
      <c r="L36" s="8" t="s">
        <v>5</v>
      </c>
      <c r="M36" s="8" t="s">
        <v>5</v>
      </c>
      <c r="N36" s="8" t="s">
        <v>5</v>
      </c>
      <c r="O36" s="8" t="s">
        <v>5</v>
      </c>
      <c r="P36" s="12">
        <f>11</f>
        <v>11</v>
      </c>
      <c r="Q36" s="11">
        <f>SUM(P36,O36,M36,K36,I36,G36,E36,C36)+1</f>
        <v>757.92100000000005</v>
      </c>
    </row>
    <row r="37" spans="1:17" x14ac:dyDescent="0.2">
      <c r="A37" s="3" t="s">
        <v>33</v>
      </c>
      <c r="B37" s="8" t="s">
        <v>5</v>
      </c>
      <c r="C37" s="8" t="s">
        <v>5</v>
      </c>
      <c r="D37" s="12">
        <v>1</v>
      </c>
      <c r="E37" s="12">
        <v>2</v>
      </c>
      <c r="F37" s="8">
        <v>1691</v>
      </c>
      <c r="G37" s="8">
        <v>1249</v>
      </c>
      <c r="H37" s="12">
        <v>108</v>
      </c>
      <c r="I37" s="12">
        <v>42</v>
      </c>
      <c r="J37" s="8" t="s">
        <v>5</v>
      </c>
      <c r="K37" s="8" t="s">
        <v>5</v>
      </c>
      <c r="L37" s="8" t="s">
        <v>5</v>
      </c>
      <c r="M37" s="8" t="s">
        <v>5</v>
      </c>
      <c r="N37" s="8" t="s">
        <v>5</v>
      </c>
      <c r="O37" s="8" t="s">
        <v>5</v>
      </c>
      <c r="P37" s="12">
        <v>107</v>
      </c>
      <c r="Q37" s="11">
        <f>SUM(P37,O37,M37,K37,I37,G37,E37,C37)+1</f>
        <v>1401</v>
      </c>
    </row>
    <row r="38" spans="1:17" x14ac:dyDescent="0.2">
      <c r="A38" s="3" t="s">
        <v>34</v>
      </c>
      <c r="B38" s="12">
        <v>104683</v>
      </c>
      <c r="C38" s="12">
        <f>11080</f>
        <v>11080</v>
      </c>
      <c r="D38" s="12">
        <v>126753</v>
      </c>
      <c r="E38" s="12">
        <v>24943</v>
      </c>
      <c r="F38" s="12">
        <v>33980</v>
      </c>
      <c r="G38" s="12">
        <v>22254</v>
      </c>
      <c r="H38" s="12">
        <f>5298+473.931</f>
        <v>5771.9309999999996</v>
      </c>
      <c r="I38" s="12">
        <f>3842+496.823</f>
        <v>4338.8230000000003</v>
      </c>
      <c r="J38" s="12">
        <v>20650</v>
      </c>
      <c r="K38" s="12">
        <v>5307</v>
      </c>
      <c r="L38" s="8" t="s">
        <v>5</v>
      </c>
      <c r="M38" s="8" t="s">
        <v>5</v>
      </c>
      <c r="N38" s="8" t="s">
        <v>5</v>
      </c>
      <c r="O38" s="8" t="s">
        <v>5</v>
      </c>
      <c r="P38" s="12">
        <v>1250</v>
      </c>
      <c r="Q38" s="11">
        <f>SUM(P38,O38,M38,K38,I38,G38,E38,C38)</f>
        <v>69172.823000000004</v>
      </c>
    </row>
    <row r="39" spans="1:17" x14ac:dyDescent="0.2">
      <c r="A39" s="3" t="s">
        <v>35</v>
      </c>
      <c r="B39" s="12">
        <v>7460</v>
      </c>
      <c r="C39" s="12">
        <v>747</v>
      </c>
      <c r="D39" s="12">
        <v>71713</v>
      </c>
      <c r="E39" s="12">
        <v>12743</v>
      </c>
      <c r="F39" s="12">
        <v>11270</v>
      </c>
      <c r="G39" s="12">
        <v>8477</v>
      </c>
      <c r="H39" s="12">
        <f>1295+5773.708</f>
        <v>7068.7079999999996</v>
      </c>
      <c r="I39" s="12">
        <v>4721</v>
      </c>
      <c r="J39" s="12">
        <v>2049</v>
      </c>
      <c r="K39" s="12">
        <v>533</v>
      </c>
      <c r="L39" s="8" t="s">
        <v>5</v>
      </c>
      <c r="M39" s="8" t="s">
        <v>5</v>
      </c>
      <c r="N39" s="12">
        <v>1551</v>
      </c>
      <c r="O39" s="12">
        <v>318</v>
      </c>
      <c r="P39" s="12">
        <v>1269</v>
      </c>
      <c r="Q39" s="11">
        <f>SUM(P39,O39,M39,K39,I39,G39,E39,C39)</f>
        <v>28808</v>
      </c>
    </row>
    <row r="40" spans="1:17" x14ac:dyDescent="0.2">
      <c r="A40" s="3" t="s">
        <v>36</v>
      </c>
      <c r="B40" s="12">
        <v>118</v>
      </c>
      <c r="C40" s="12">
        <v>67.466999999999999</v>
      </c>
      <c r="D40" s="12">
        <v>5489</v>
      </c>
      <c r="E40" s="12">
        <v>2484</v>
      </c>
      <c r="F40" s="8" t="s">
        <v>5</v>
      </c>
      <c r="G40" s="8" t="s">
        <v>5</v>
      </c>
      <c r="H40" s="12">
        <v>152</v>
      </c>
      <c r="I40" s="12">
        <v>473</v>
      </c>
      <c r="J40" s="12">
        <v>75</v>
      </c>
      <c r="K40" s="12">
        <v>60</v>
      </c>
      <c r="L40" s="12">
        <v>321</v>
      </c>
      <c r="M40" s="12">
        <v>314</v>
      </c>
      <c r="N40" s="12">
        <v>46</v>
      </c>
      <c r="O40" s="12">
        <v>34</v>
      </c>
      <c r="P40" s="12">
        <v>2873</v>
      </c>
      <c r="Q40" s="11">
        <f>SUM(P40,O40,M40,K40,I40,G40,E40,C40)</f>
        <v>6305.4669999999996</v>
      </c>
    </row>
    <row r="41" spans="1:17" x14ac:dyDescent="0.2">
      <c r="A41" s="3" t="s">
        <v>37</v>
      </c>
      <c r="B41" s="12">
        <v>41324</v>
      </c>
      <c r="C41" s="12">
        <v>3855</v>
      </c>
      <c r="D41" s="12">
        <v>1384</v>
      </c>
      <c r="E41" s="12">
        <v>338</v>
      </c>
      <c r="F41" s="8" t="s">
        <v>5</v>
      </c>
      <c r="G41" s="8" t="s">
        <v>5</v>
      </c>
      <c r="H41" s="12">
        <v>514</v>
      </c>
      <c r="I41" s="12">
        <v>255</v>
      </c>
      <c r="J41" s="8" t="s">
        <v>5</v>
      </c>
      <c r="K41" s="8" t="s">
        <v>5</v>
      </c>
      <c r="L41" s="12">
        <v>201</v>
      </c>
      <c r="M41" s="12">
        <v>156</v>
      </c>
      <c r="N41" s="8" t="s">
        <v>5</v>
      </c>
      <c r="O41" s="8" t="s">
        <v>5</v>
      </c>
      <c r="P41" s="12">
        <v>4204</v>
      </c>
      <c r="Q41" s="11">
        <f>SUM(P41,O41,M41,K41,I41,G41,E41,C41)</f>
        <v>8808</v>
      </c>
    </row>
    <row r="42" spans="1:17" x14ac:dyDescent="0.2">
      <c r="A42" s="3" t="s">
        <v>38</v>
      </c>
      <c r="B42" s="12">
        <v>25</v>
      </c>
      <c r="C42" s="12">
        <v>63</v>
      </c>
      <c r="D42" s="12">
        <v>386523</v>
      </c>
      <c r="E42" s="12">
        <v>244353</v>
      </c>
      <c r="F42" s="12">
        <v>8692</v>
      </c>
      <c r="G42" s="12">
        <v>5604</v>
      </c>
      <c r="H42" s="12">
        <f>25629</f>
        <v>25629</v>
      </c>
      <c r="I42" s="12">
        <v>7138</v>
      </c>
      <c r="J42" s="12">
        <v>87900</v>
      </c>
      <c r="K42" s="12">
        <v>29927</v>
      </c>
      <c r="L42" s="12">
        <v>1016</v>
      </c>
      <c r="M42" s="12">
        <v>1062</v>
      </c>
      <c r="N42" s="12">
        <v>14896</v>
      </c>
      <c r="O42" s="12">
        <v>4644</v>
      </c>
      <c r="P42" s="12">
        <v>87752</v>
      </c>
      <c r="Q42" s="11">
        <f>SUM(P42,O42,M42,K42,I42,G42,E42,C42)+1</f>
        <v>380544</v>
      </c>
    </row>
    <row r="43" spans="1:17" x14ac:dyDescent="0.2">
      <c r="A43" s="3" t="s">
        <v>39</v>
      </c>
      <c r="B43" s="12">
        <v>14</v>
      </c>
      <c r="C43" s="12">
        <v>5</v>
      </c>
      <c r="D43" s="12">
        <v>713</v>
      </c>
      <c r="E43" s="12">
        <v>300</v>
      </c>
      <c r="F43" s="8" t="s">
        <v>5</v>
      </c>
      <c r="G43" s="8" t="s">
        <v>5</v>
      </c>
      <c r="H43" s="12">
        <f>70.814+33.9</f>
        <v>104.714</v>
      </c>
      <c r="I43" s="12">
        <f>241.828+31.368</f>
        <v>273.19600000000003</v>
      </c>
      <c r="J43" s="12">
        <v>57</v>
      </c>
      <c r="K43" s="12">
        <v>28</v>
      </c>
      <c r="L43" s="12">
        <v>35</v>
      </c>
      <c r="M43" s="12">
        <v>35</v>
      </c>
      <c r="N43" s="12">
        <v>45</v>
      </c>
      <c r="O43" s="12">
        <v>37</v>
      </c>
      <c r="P43" s="12">
        <v>502</v>
      </c>
      <c r="Q43" s="11">
        <f>SUM(P43,O43,M43,K43,I43,G43,E43,C43)-1</f>
        <v>1179.1959999999999</v>
      </c>
    </row>
    <row r="44" spans="1:17" x14ac:dyDescent="0.2">
      <c r="A44" s="3" t="s">
        <v>40</v>
      </c>
      <c r="B44" s="12">
        <v>5774</v>
      </c>
      <c r="C44" s="12">
        <v>397</v>
      </c>
      <c r="D44" s="12">
        <v>85664</v>
      </c>
      <c r="E44" s="12">
        <v>16954</v>
      </c>
      <c r="F44" s="12">
        <v>3108</v>
      </c>
      <c r="G44" s="12">
        <v>1518</v>
      </c>
      <c r="H44" s="12">
        <v>228</v>
      </c>
      <c r="I44" s="12">
        <v>209</v>
      </c>
      <c r="J44" s="12">
        <v>14963</v>
      </c>
      <c r="K44" s="12">
        <v>3909</v>
      </c>
      <c r="L44" s="8" t="s">
        <v>5</v>
      </c>
      <c r="M44" s="8" t="s">
        <v>5</v>
      </c>
      <c r="N44" s="12">
        <v>243</v>
      </c>
      <c r="O44" s="12">
        <v>62</v>
      </c>
      <c r="P44" s="12">
        <v>2568</v>
      </c>
      <c r="Q44" s="11">
        <f>SUM(P44,O44,M44,K44,I44,G44,E44,C44)+1</f>
        <v>25618</v>
      </c>
    </row>
    <row r="45" spans="1:17" s="14" customFormat="1" x14ac:dyDescent="0.2">
      <c r="A45" s="3" t="s">
        <v>67</v>
      </c>
      <c r="B45" s="19">
        <f t="shared" ref="B45:G45" si="1">B46-SUM(B6:B44)</f>
        <v>227</v>
      </c>
      <c r="C45" s="19">
        <f t="shared" si="1"/>
        <v>128.53300000005402</v>
      </c>
      <c r="D45" s="19">
        <f t="shared" si="1"/>
        <v>5911</v>
      </c>
      <c r="E45" s="19">
        <f t="shared" si="1"/>
        <v>2762.4270000000251</v>
      </c>
      <c r="F45" s="19">
        <f t="shared" si="1"/>
        <v>1287</v>
      </c>
      <c r="G45" s="19">
        <f t="shared" si="1"/>
        <v>873.9199999999837</v>
      </c>
      <c r="H45" s="19">
        <f>H46-SUM(H6:H44)-1</f>
        <v>139.55699999991339</v>
      </c>
      <c r="I45" s="19">
        <f>I46-SUM(I6:I44)+1</f>
        <v>350.93600000004517</v>
      </c>
      <c r="J45" s="19">
        <f t="shared" ref="J45:P45" si="2">J46-SUM(J6:J44)</f>
        <v>324</v>
      </c>
      <c r="K45" s="19">
        <f t="shared" si="2"/>
        <v>177</v>
      </c>
      <c r="L45" s="19">
        <f t="shared" si="2"/>
        <v>130</v>
      </c>
      <c r="M45" s="19">
        <f t="shared" si="2"/>
        <v>124</v>
      </c>
      <c r="N45" s="19">
        <f t="shared" si="2"/>
        <v>7</v>
      </c>
      <c r="O45" s="19">
        <f t="shared" si="2"/>
        <v>6.2509999999892898</v>
      </c>
      <c r="P45" s="19">
        <f t="shared" si="2"/>
        <v>8599.6770000000251</v>
      </c>
      <c r="Q45" s="36">
        <f>SUM(P45,O45,M45,K45,I45,G45,E45,C45)</f>
        <v>13022.744000000122</v>
      </c>
    </row>
    <row r="46" spans="1:17" x14ac:dyDescent="0.2">
      <c r="A46" s="27" t="s">
        <v>41</v>
      </c>
      <c r="B46" s="34">
        <v>6298163</v>
      </c>
      <c r="C46" s="34">
        <v>565369</v>
      </c>
      <c r="D46" s="34">
        <v>1688606</v>
      </c>
      <c r="E46" s="34">
        <v>724887</v>
      </c>
      <c r="F46" s="34">
        <v>787644</v>
      </c>
      <c r="G46" s="34">
        <v>476515</v>
      </c>
      <c r="H46" s="35">
        <f>323366+219684+38-2</f>
        <v>543086</v>
      </c>
      <c r="I46" s="35">
        <f>223513.952+112.598+233449.793</f>
        <v>457076.34299999999</v>
      </c>
      <c r="J46" s="34">
        <v>681163</v>
      </c>
      <c r="K46" s="34">
        <v>229225</v>
      </c>
      <c r="L46" s="34">
        <v>110322</v>
      </c>
      <c r="M46" s="34">
        <v>155058</v>
      </c>
      <c r="N46" s="34">
        <v>232543</v>
      </c>
      <c r="O46" s="34">
        <v>142288</v>
      </c>
      <c r="P46" s="34">
        <v>473593</v>
      </c>
      <c r="Q46" s="35">
        <f>SUM(P46,O46,M46,K46,I46,G46,E46,C46)</f>
        <v>3224011.3429999999</v>
      </c>
    </row>
    <row r="48" spans="1:17" ht="12.75" customHeight="1" x14ac:dyDescent="0.2">
      <c r="A48" s="5" t="s">
        <v>54</v>
      </c>
      <c r="Q48" s="10"/>
    </row>
    <row r="49" spans="1:17" ht="12.75" customHeight="1" x14ac:dyDescent="0.2">
      <c r="A49" s="31" t="s">
        <v>70</v>
      </c>
      <c r="Q49" s="10"/>
    </row>
    <row r="50" spans="1:17" ht="12.75" customHeight="1" x14ac:dyDescent="0.2">
      <c r="A50" s="6"/>
      <c r="Q50" s="10"/>
    </row>
    <row r="51" spans="1:17" ht="12.75" customHeight="1" x14ac:dyDescent="0.2">
      <c r="A51" s="2" t="s">
        <v>53</v>
      </c>
    </row>
    <row r="52" spans="1:17" ht="12.75" customHeight="1" x14ac:dyDescent="0.2">
      <c r="A52" s="3" t="s">
        <v>62</v>
      </c>
    </row>
    <row r="53" spans="1:17" ht="12.75" customHeight="1" x14ac:dyDescent="0.2">
      <c r="A53" s="3" t="s">
        <v>75</v>
      </c>
    </row>
    <row r="54" spans="1:17" ht="12.75" customHeight="1" x14ac:dyDescent="0.2">
      <c r="A54" s="3" t="s">
        <v>63</v>
      </c>
    </row>
    <row r="55" spans="1:17" ht="12.75" customHeight="1" x14ac:dyDescent="0.2">
      <c r="A55" s="3" t="s">
        <v>76</v>
      </c>
    </row>
    <row r="56" spans="1:17" ht="12.75" customHeight="1" x14ac:dyDescent="0.2">
      <c r="A56" s="3" t="s">
        <v>66</v>
      </c>
    </row>
    <row r="57" spans="1:17" ht="12.75" customHeight="1" x14ac:dyDescent="0.2">
      <c r="A57" s="3" t="s">
        <v>71</v>
      </c>
    </row>
    <row r="58" spans="1:17" ht="12.75" customHeight="1" x14ac:dyDescent="0.2"/>
    <row r="59" spans="1:17" ht="12.75" customHeight="1" x14ac:dyDescent="0.2">
      <c r="A59" s="7" t="s">
        <v>55</v>
      </c>
    </row>
    <row r="60" spans="1:17" ht="12.75" customHeight="1" x14ac:dyDescent="0.2">
      <c r="A60" s="6" t="s">
        <v>56</v>
      </c>
    </row>
    <row r="61" spans="1:17" ht="12.75" customHeight="1" x14ac:dyDescent="0.2">
      <c r="A61" s="4" t="s">
        <v>46</v>
      </c>
    </row>
  </sheetData>
  <mergeCells count="8">
    <mergeCell ref="N3:O3"/>
    <mergeCell ref="A3:A5"/>
    <mergeCell ref="B3:C3"/>
    <mergeCell ref="D3:E3"/>
    <mergeCell ref="F3:G3"/>
    <mergeCell ref="H3:I3"/>
    <mergeCell ref="J3:K3"/>
    <mergeCell ref="L3:M3"/>
  </mergeCells>
  <phoneticPr fontId="1"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60"/>
  <sheetViews>
    <sheetView zoomScaleNormal="100" workbookViewId="0"/>
  </sheetViews>
  <sheetFormatPr defaultRowHeight="11.25" x14ac:dyDescent="0.2"/>
  <cols>
    <col min="1" max="1" width="17.85546875" style="3" customWidth="1"/>
    <col min="2" max="15" width="8.7109375" style="3" customWidth="1"/>
    <col min="16" max="19" width="14.28515625" style="3" customWidth="1"/>
    <col min="20" max="16384" width="9.140625" style="3"/>
  </cols>
  <sheetData>
    <row r="1" spans="1:17" s="22" customFormat="1" ht="17.25" x14ac:dyDescent="0.25">
      <c r="A1" s="1" t="s">
        <v>85</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1.25" customHeight="1" x14ac:dyDescent="0.2">
      <c r="A6" s="3" t="s">
        <v>4</v>
      </c>
      <c r="B6" s="8" t="s">
        <v>5</v>
      </c>
      <c r="C6" s="8" t="s">
        <v>5</v>
      </c>
      <c r="D6" s="12">
        <v>809</v>
      </c>
      <c r="E6" s="12">
        <v>491.31799999999998</v>
      </c>
      <c r="F6" s="8" t="s">
        <v>5</v>
      </c>
      <c r="G6" s="8" t="s">
        <v>5</v>
      </c>
      <c r="H6" s="12">
        <v>184.38200000000001</v>
      </c>
      <c r="I6" s="12">
        <v>379.95399999999995</v>
      </c>
      <c r="J6" s="12">
        <v>431</v>
      </c>
      <c r="K6" s="12">
        <v>216.36</v>
      </c>
      <c r="L6" s="12">
        <v>355</v>
      </c>
      <c r="M6" s="12">
        <v>243.85300000000001</v>
      </c>
      <c r="N6" s="8">
        <v>38</v>
      </c>
      <c r="O6" s="8">
        <v>11.975</v>
      </c>
      <c r="P6" s="12">
        <v>1287.7550000000001</v>
      </c>
      <c r="Q6" s="11">
        <v>2631.2150000000001</v>
      </c>
    </row>
    <row r="7" spans="1:17" ht="11.25" customHeight="1" x14ac:dyDescent="0.2">
      <c r="A7" s="3" t="s">
        <v>6</v>
      </c>
      <c r="B7" s="12">
        <v>253</v>
      </c>
      <c r="C7" s="12">
        <v>114.625</v>
      </c>
      <c r="D7" s="12">
        <v>402327</v>
      </c>
      <c r="E7" s="12">
        <v>247990.36</v>
      </c>
      <c r="F7" s="12">
        <v>128875</v>
      </c>
      <c r="G7" s="12">
        <v>105107.08199999999</v>
      </c>
      <c r="H7" s="12">
        <v>232063.878</v>
      </c>
      <c r="I7" s="12">
        <v>290907.848</v>
      </c>
      <c r="J7" s="12">
        <v>67302</v>
      </c>
      <c r="K7" s="12">
        <v>24611.482</v>
      </c>
      <c r="L7" s="12">
        <v>43457</v>
      </c>
      <c r="M7" s="12">
        <v>48278.065999999999</v>
      </c>
      <c r="N7" s="12">
        <v>41501</v>
      </c>
      <c r="O7" s="12">
        <v>13361.648999999999</v>
      </c>
      <c r="P7" s="12">
        <v>213308.07700000002</v>
      </c>
      <c r="Q7" s="11">
        <v>943679.1889999999</v>
      </c>
    </row>
    <row r="8" spans="1:17" ht="11.25" customHeight="1" x14ac:dyDescent="0.2">
      <c r="A8" s="3" t="s">
        <v>7</v>
      </c>
      <c r="B8" s="8" t="s">
        <v>5</v>
      </c>
      <c r="C8" s="8" t="s">
        <v>5</v>
      </c>
      <c r="D8" s="8" t="s">
        <v>5</v>
      </c>
      <c r="E8" s="8" t="s">
        <v>5</v>
      </c>
      <c r="F8" s="12">
        <v>3422</v>
      </c>
      <c r="G8" s="12">
        <v>2687.6080000000002</v>
      </c>
      <c r="H8" s="8">
        <v>1.0329999999999999</v>
      </c>
      <c r="I8" s="8">
        <v>1.0640000000000001</v>
      </c>
      <c r="J8" s="8" t="s">
        <v>5</v>
      </c>
      <c r="K8" s="8" t="s">
        <v>5</v>
      </c>
      <c r="L8" s="8" t="s">
        <v>5</v>
      </c>
      <c r="M8" s="8" t="s">
        <v>5</v>
      </c>
      <c r="N8" s="8" t="s">
        <v>5</v>
      </c>
      <c r="O8" s="8" t="s">
        <v>5</v>
      </c>
      <c r="P8" s="12">
        <v>9.5</v>
      </c>
      <c r="Q8" s="11">
        <v>2699.172</v>
      </c>
    </row>
    <row r="9" spans="1:17" ht="11.25" customHeight="1" x14ac:dyDescent="0.2">
      <c r="A9" s="3" t="s">
        <v>8</v>
      </c>
      <c r="B9" s="8">
        <v>25</v>
      </c>
      <c r="C9" s="8">
        <v>8</v>
      </c>
      <c r="D9" s="12">
        <v>1963</v>
      </c>
      <c r="E9" s="12">
        <v>954.90599999999995</v>
      </c>
      <c r="F9" s="8" t="s">
        <v>5</v>
      </c>
      <c r="G9" s="8" t="s">
        <v>5</v>
      </c>
      <c r="H9" s="12">
        <v>495.53899999999999</v>
      </c>
      <c r="I9" s="12">
        <v>172.18600000000001</v>
      </c>
      <c r="J9" s="8" t="s">
        <v>5</v>
      </c>
      <c r="K9" s="8" t="s">
        <v>5</v>
      </c>
      <c r="L9" s="8" t="s">
        <v>5</v>
      </c>
      <c r="M9" s="12">
        <v>109.645</v>
      </c>
      <c r="N9" s="8" t="s">
        <v>5</v>
      </c>
      <c r="O9" s="8" t="s">
        <v>5</v>
      </c>
      <c r="P9" s="12">
        <v>4180.9669999999996</v>
      </c>
      <c r="Q9" s="11">
        <v>5425.7039999999997</v>
      </c>
    </row>
    <row r="10" spans="1:17" ht="11.25" customHeight="1" x14ac:dyDescent="0.2">
      <c r="A10" s="3" t="s">
        <v>9</v>
      </c>
      <c r="B10" s="8" t="s">
        <v>5</v>
      </c>
      <c r="C10" s="8" t="s">
        <v>5</v>
      </c>
      <c r="D10" s="12">
        <v>811</v>
      </c>
      <c r="E10" s="12">
        <v>577.404</v>
      </c>
      <c r="F10" s="8" t="s">
        <v>5</v>
      </c>
      <c r="G10" s="8" t="s">
        <v>5</v>
      </c>
      <c r="H10" s="8" t="s">
        <v>5</v>
      </c>
      <c r="I10" s="8" t="s">
        <v>5</v>
      </c>
      <c r="J10" s="12">
        <v>456</v>
      </c>
      <c r="K10" s="12">
        <v>154.148</v>
      </c>
      <c r="L10" s="8" t="s">
        <v>5</v>
      </c>
      <c r="M10" s="8" t="s">
        <v>5</v>
      </c>
      <c r="N10" s="8" t="s">
        <v>5</v>
      </c>
      <c r="O10" s="8" t="s">
        <v>5</v>
      </c>
      <c r="P10" s="12">
        <v>2299.7080000000001</v>
      </c>
      <c r="Q10" s="11">
        <v>3031.26</v>
      </c>
    </row>
    <row r="11" spans="1:17" ht="11.25" customHeight="1" x14ac:dyDescent="0.2">
      <c r="A11" s="3" t="s">
        <v>10</v>
      </c>
      <c r="B11" s="8" t="s">
        <v>5</v>
      </c>
      <c r="C11" s="8" t="s">
        <v>5</v>
      </c>
      <c r="D11" s="8" t="s">
        <v>5</v>
      </c>
      <c r="E11" s="8" t="s">
        <v>5</v>
      </c>
      <c r="F11" s="8">
        <v>921</v>
      </c>
      <c r="G11" s="8">
        <v>692</v>
      </c>
      <c r="H11" s="8" t="s">
        <v>5</v>
      </c>
      <c r="I11" s="8">
        <v>2</v>
      </c>
      <c r="J11" s="8" t="s">
        <v>5</v>
      </c>
      <c r="K11" s="8" t="s">
        <v>5</v>
      </c>
      <c r="L11" s="8" t="s">
        <v>5</v>
      </c>
      <c r="M11" s="8" t="s">
        <v>5</v>
      </c>
      <c r="N11" s="8" t="s">
        <v>5</v>
      </c>
      <c r="O11" s="8" t="s">
        <v>5</v>
      </c>
      <c r="P11" s="12">
        <v>62</v>
      </c>
      <c r="Q11" s="11">
        <v>756</v>
      </c>
    </row>
    <row r="12" spans="1:17" ht="11.25" customHeight="1" x14ac:dyDescent="0.2">
      <c r="A12" s="3" t="s">
        <v>61</v>
      </c>
      <c r="B12" s="12">
        <v>1772238</v>
      </c>
      <c r="C12" s="12">
        <v>134209.68299999999</v>
      </c>
      <c r="D12" s="12">
        <v>134299</v>
      </c>
      <c r="E12" s="12">
        <v>43171.074999999997</v>
      </c>
      <c r="F12" s="12">
        <v>126949</v>
      </c>
      <c r="G12" s="12">
        <v>75562.672000000006</v>
      </c>
      <c r="H12" s="12">
        <v>64316.126000000004</v>
      </c>
      <c r="I12" s="12">
        <v>49515.657999999996</v>
      </c>
      <c r="J12" s="12">
        <v>109208</v>
      </c>
      <c r="K12" s="12">
        <v>40514.692000000003</v>
      </c>
      <c r="L12" s="8" t="s">
        <v>5</v>
      </c>
      <c r="M12" s="8">
        <v>169.893</v>
      </c>
      <c r="N12" s="12">
        <v>1281</v>
      </c>
      <c r="O12" s="12">
        <v>1630.6949999999999</v>
      </c>
      <c r="P12" s="12">
        <v>2644.1439999999998</v>
      </c>
      <c r="Q12" s="11">
        <v>347419.51199999999</v>
      </c>
    </row>
    <row r="13" spans="1:17" ht="11.25" customHeight="1" x14ac:dyDescent="0.2">
      <c r="A13" s="3" t="s">
        <v>11</v>
      </c>
      <c r="B13" s="12">
        <v>99</v>
      </c>
      <c r="C13" s="12">
        <v>26.277999999999999</v>
      </c>
      <c r="D13" s="12">
        <v>3537</v>
      </c>
      <c r="E13" s="12">
        <v>1914.413</v>
      </c>
      <c r="F13" s="8" t="s">
        <v>5</v>
      </c>
      <c r="G13" s="8" t="s">
        <v>5</v>
      </c>
      <c r="H13" s="12">
        <v>88.012</v>
      </c>
      <c r="I13" s="12">
        <v>274</v>
      </c>
      <c r="J13" s="12">
        <v>174</v>
      </c>
      <c r="K13" s="12">
        <v>133.97200000000001</v>
      </c>
      <c r="L13" s="12">
        <v>576</v>
      </c>
      <c r="M13" s="12">
        <v>539.71600000000001</v>
      </c>
      <c r="N13" s="12">
        <v>148</v>
      </c>
      <c r="O13" s="12">
        <v>169</v>
      </c>
      <c r="P13" s="12">
        <v>2446.13</v>
      </c>
      <c r="Q13" s="11">
        <v>5502.509</v>
      </c>
    </row>
    <row r="14" spans="1:17" ht="11.25" customHeight="1" x14ac:dyDescent="0.2">
      <c r="A14" s="3" t="s">
        <v>12</v>
      </c>
      <c r="B14" s="8" t="s">
        <v>5</v>
      </c>
      <c r="C14" s="8" t="s">
        <v>5</v>
      </c>
      <c r="D14" s="12">
        <v>19</v>
      </c>
      <c r="E14" s="12">
        <v>52</v>
      </c>
      <c r="F14" s="8" t="s">
        <v>5</v>
      </c>
      <c r="G14" s="8" t="s">
        <v>5</v>
      </c>
      <c r="H14" s="12">
        <v>6073.0039999999999</v>
      </c>
      <c r="I14" s="12">
        <v>6398</v>
      </c>
      <c r="J14" s="8" t="s">
        <v>5</v>
      </c>
      <c r="K14" s="8" t="s">
        <v>5</v>
      </c>
      <c r="L14" s="8" t="s">
        <v>5</v>
      </c>
      <c r="M14" s="8" t="s">
        <v>5</v>
      </c>
      <c r="N14" s="8" t="s">
        <v>5</v>
      </c>
      <c r="O14" s="8" t="s">
        <v>5</v>
      </c>
      <c r="P14" s="12">
        <v>32</v>
      </c>
      <c r="Q14" s="11">
        <v>6482</v>
      </c>
    </row>
    <row r="15" spans="1:17" ht="11.25" customHeight="1" x14ac:dyDescent="0.2">
      <c r="A15" s="3" t="s">
        <v>13</v>
      </c>
      <c r="B15" s="8" t="s">
        <v>5</v>
      </c>
      <c r="C15" s="8" t="s">
        <v>5</v>
      </c>
      <c r="D15" s="12">
        <v>263</v>
      </c>
      <c r="E15" s="12">
        <v>148.05600000000001</v>
      </c>
      <c r="F15" s="8" t="s">
        <v>5</v>
      </c>
      <c r="G15" s="8" t="s">
        <v>5</v>
      </c>
      <c r="H15" s="12">
        <v>9374.9419999999991</v>
      </c>
      <c r="I15" s="12">
        <v>10687.224</v>
      </c>
      <c r="J15" s="12">
        <v>2582</v>
      </c>
      <c r="K15" s="12">
        <v>1200.201</v>
      </c>
      <c r="L15" s="12">
        <v>6</v>
      </c>
      <c r="M15" s="12">
        <v>11.081</v>
      </c>
      <c r="N15" s="12">
        <v>345</v>
      </c>
      <c r="O15" s="12">
        <v>252.982</v>
      </c>
      <c r="P15" s="12">
        <v>7326.69</v>
      </c>
      <c r="Q15" s="11">
        <v>19626.234</v>
      </c>
    </row>
    <row r="16" spans="1:17" ht="11.25" customHeight="1" x14ac:dyDescent="0.2">
      <c r="A16" s="3" t="s">
        <v>14</v>
      </c>
      <c r="B16" s="12">
        <v>21</v>
      </c>
      <c r="C16" s="12">
        <v>18.867999999999999</v>
      </c>
      <c r="D16" s="12">
        <v>1593</v>
      </c>
      <c r="E16" s="12">
        <v>1157.702</v>
      </c>
      <c r="F16" s="8" t="s">
        <v>5</v>
      </c>
      <c r="G16" s="8" t="s">
        <v>5</v>
      </c>
      <c r="H16" s="12">
        <v>2375.9670000000001</v>
      </c>
      <c r="I16" s="12">
        <v>2985.076</v>
      </c>
      <c r="J16" s="12">
        <v>895</v>
      </c>
      <c r="K16" s="12">
        <v>668.88800000000003</v>
      </c>
      <c r="L16" s="12">
        <v>282</v>
      </c>
      <c r="M16" s="12">
        <v>271.12900000000002</v>
      </c>
      <c r="N16" s="12">
        <v>56</v>
      </c>
      <c r="O16" s="12">
        <v>35.643999999999998</v>
      </c>
      <c r="P16" s="12">
        <v>2332.444</v>
      </c>
      <c r="Q16" s="11">
        <v>7469.7510000000002</v>
      </c>
    </row>
    <row r="17" spans="1:17" ht="11.25" customHeight="1" x14ac:dyDescent="0.2">
      <c r="A17" s="3" t="s">
        <v>15</v>
      </c>
      <c r="B17" s="8" t="s">
        <v>5</v>
      </c>
      <c r="C17" s="8" t="s">
        <v>5</v>
      </c>
      <c r="D17" s="8">
        <v>2</v>
      </c>
      <c r="E17" s="8">
        <v>2.8380000000000001</v>
      </c>
      <c r="F17" s="8" t="s">
        <v>5</v>
      </c>
      <c r="G17" s="8" t="s">
        <v>5</v>
      </c>
      <c r="H17" s="12">
        <v>0.71</v>
      </c>
      <c r="I17" s="12">
        <v>1.65</v>
      </c>
      <c r="J17" s="8" t="s">
        <v>5</v>
      </c>
      <c r="K17" s="8" t="s">
        <v>5</v>
      </c>
      <c r="L17" s="8" t="s">
        <v>5</v>
      </c>
      <c r="M17" s="8" t="s">
        <v>5</v>
      </c>
      <c r="N17" s="8" t="s">
        <v>5</v>
      </c>
      <c r="O17" s="8" t="s">
        <v>5</v>
      </c>
      <c r="P17" s="12">
        <v>1069.116</v>
      </c>
      <c r="Q17" s="11">
        <v>1073.604</v>
      </c>
    </row>
    <row r="18" spans="1:17" ht="11.25" customHeight="1" x14ac:dyDescent="0.2">
      <c r="A18" s="3" t="s">
        <v>59</v>
      </c>
      <c r="B18" s="12">
        <v>165132</v>
      </c>
      <c r="C18" s="12">
        <v>11128.434999999999</v>
      </c>
      <c r="D18" s="12">
        <v>32761</v>
      </c>
      <c r="E18" s="12">
        <v>12259.573</v>
      </c>
      <c r="F18" s="8" t="s">
        <v>5</v>
      </c>
      <c r="G18" s="8" t="s">
        <v>5</v>
      </c>
      <c r="H18" s="12">
        <v>12807.983</v>
      </c>
      <c r="I18" s="12">
        <v>9032.4850000000006</v>
      </c>
      <c r="J18" s="12">
        <v>13252</v>
      </c>
      <c r="K18" s="12">
        <v>5028.3050000000003</v>
      </c>
      <c r="L18" s="8" t="s">
        <v>5</v>
      </c>
      <c r="M18" s="12">
        <v>30.196000000000002</v>
      </c>
      <c r="N18" s="12">
        <v>36</v>
      </c>
      <c r="O18" s="12">
        <v>78.165000000000006</v>
      </c>
      <c r="P18" s="12">
        <v>3698.0050000000001</v>
      </c>
      <c r="Q18" s="11">
        <v>41254.164000000004</v>
      </c>
    </row>
    <row r="19" spans="1:17" ht="11.25" customHeight="1" x14ac:dyDescent="0.2">
      <c r="A19" s="3" t="s">
        <v>17</v>
      </c>
      <c r="B19" s="12">
        <v>312287</v>
      </c>
      <c r="C19" s="12">
        <v>27025.55</v>
      </c>
      <c r="D19" s="12">
        <v>355</v>
      </c>
      <c r="E19" s="12">
        <v>111.05200000000001</v>
      </c>
      <c r="F19" s="12">
        <v>228</v>
      </c>
      <c r="G19" s="12">
        <v>123.383</v>
      </c>
      <c r="H19" s="12">
        <v>9792.1299999999992</v>
      </c>
      <c r="I19" s="12">
        <v>6868.3559999999998</v>
      </c>
      <c r="J19" s="12">
        <v>3722</v>
      </c>
      <c r="K19" s="12">
        <v>735.03300000000002</v>
      </c>
      <c r="L19" s="8" t="s">
        <v>5</v>
      </c>
      <c r="M19" s="8" t="s">
        <v>5</v>
      </c>
      <c r="N19" s="8" t="s">
        <v>5</v>
      </c>
      <c r="O19" s="8" t="s">
        <v>5</v>
      </c>
      <c r="P19" s="12">
        <v>362.07900000000001</v>
      </c>
      <c r="Q19" s="11">
        <v>35225.453000000001</v>
      </c>
    </row>
    <row r="20" spans="1:17" ht="11.25" customHeight="1" x14ac:dyDescent="0.2">
      <c r="A20" s="3" t="s">
        <v>18</v>
      </c>
      <c r="B20" s="12">
        <v>65466</v>
      </c>
      <c r="C20" s="12">
        <v>3595.7130000000002</v>
      </c>
      <c r="D20" s="12">
        <v>21873</v>
      </c>
      <c r="E20" s="12">
        <v>8890.8799999999992</v>
      </c>
      <c r="F20" s="12">
        <v>46727</v>
      </c>
      <c r="G20" s="12">
        <v>33654.794999999998</v>
      </c>
      <c r="H20" s="12">
        <v>3864.8679999999999</v>
      </c>
      <c r="I20" s="12">
        <v>3468.1080000000002</v>
      </c>
      <c r="J20" s="12">
        <v>30546</v>
      </c>
      <c r="K20" s="12">
        <v>13498.554</v>
      </c>
      <c r="L20" s="8" t="s">
        <v>5</v>
      </c>
      <c r="M20" s="8" t="s">
        <v>5</v>
      </c>
      <c r="N20" s="12">
        <v>29</v>
      </c>
      <c r="O20" s="12">
        <v>16.809000000000001</v>
      </c>
      <c r="P20" s="12">
        <v>10634.761</v>
      </c>
      <c r="Q20" s="11">
        <v>73760.62</v>
      </c>
    </row>
    <row r="21" spans="1:17" ht="11.25" customHeight="1" x14ac:dyDescent="0.2">
      <c r="A21" s="3" t="s">
        <v>19</v>
      </c>
      <c r="B21" s="12">
        <v>1577886</v>
      </c>
      <c r="C21" s="12">
        <v>161422.91699999999</v>
      </c>
      <c r="D21" s="12">
        <v>237807</v>
      </c>
      <c r="E21" s="12">
        <v>77123.922999999995</v>
      </c>
      <c r="F21" s="12">
        <v>243383</v>
      </c>
      <c r="G21" s="12">
        <v>94142.092000000004</v>
      </c>
      <c r="H21" s="12">
        <v>1433.193</v>
      </c>
      <c r="I21" s="12">
        <v>1799.0540000000001</v>
      </c>
      <c r="J21" s="12">
        <v>240686</v>
      </c>
      <c r="K21" s="12">
        <v>102439.69899999999</v>
      </c>
      <c r="L21" s="12">
        <v>55247</v>
      </c>
      <c r="M21" s="12">
        <v>92428.323999999993</v>
      </c>
      <c r="N21" s="12">
        <v>90335</v>
      </c>
      <c r="O21" s="12">
        <v>64176.514999999999</v>
      </c>
      <c r="P21" s="12">
        <v>83734.171999999991</v>
      </c>
      <c r="Q21" s="11">
        <v>677266.696</v>
      </c>
    </row>
    <row r="22" spans="1:17" ht="11.25" customHeight="1" x14ac:dyDescent="0.2">
      <c r="A22" s="3" t="s">
        <v>20</v>
      </c>
      <c r="B22" s="8" t="s">
        <v>5</v>
      </c>
      <c r="C22" s="8" t="s">
        <v>5</v>
      </c>
      <c r="D22" s="12">
        <v>1054</v>
      </c>
      <c r="E22" s="12">
        <v>504</v>
      </c>
      <c r="F22" s="8" t="s">
        <v>5</v>
      </c>
      <c r="G22" s="8" t="s">
        <v>5</v>
      </c>
      <c r="H22" s="12">
        <v>10.638</v>
      </c>
      <c r="I22" s="12">
        <v>33</v>
      </c>
      <c r="J22" s="8" t="s">
        <v>5</v>
      </c>
      <c r="K22" s="8" t="s">
        <v>5</v>
      </c>
      <c r="L22" s="12">
        <v>6</v>
      </c>
      <c r="M22" s="12">
        <v>4</v>
      </c>
      <c r="N22" s="8" t="s">
        <v>5</v>
      </c>
      <c r="O22" s="8" t="s">
        <v>5</v>
      </c>
      <c r="P22" s="12">
        <v>206</v>
      </c>
      <c r="Q22" s="11">
        <v>747</v>
      </c>
    </row>
    <row r="23" spans="1:17" ht="11.25" customHeight="1" x14ac:dyDescent="0.2">
      <c r="A23" s="3" t="s">
        <v>60</v>
      </c>
      <c r="B23" s="12">
        <v>4054344</v>
      </c>
      <c r="C23" s="12">
        <v>335521.05499999999</v>
      </c>
      <c r="D23" s="12">
        <v>55142</v>
      </c>
      <c r="E23" s="12">
        <v>10080.798000000001</v>
      </c>
      <c r="F23" s="12">
        <v>66466</v>
      </c>
      <c r="G23" s="12">
        <v>54508.525999999998</v>
      </c>
      <c r="H23" s="12">
        <v>13610.216</v>
      </c>
      <c r="I23" s="12">
        <v>12197.973</v>
      </c>
      <c r="J23" s="12">
        <v>60267</v>
      </c>
      <c r="K23" s="12">
        <v>16937.949000000001</v>
      </c>
      <c r="L23" s="8" t="s">
        <v>5</v>
      </c>
      <c r="M23" s="8" t="s">
        <v>5</v>
      </c>
      <c r="N23" s="8">
        <v>6123</v>
      </c>
      <c r="O23" s="8">
        <v>1725.1</v>
      </c>
      <c r="P23" s="12">
        <v>444.726</v>
      </c>
      <c r="Q23" s="11">
        <v>431417.12699999998</v>
      </c>
    </row>
    <row r="24" spans="1:17" ht="11.25" customHeight="1" x14ac:dyDescent="0.2">
      <c r="A24" s="3" t="s">
        <v>50</v>
      </c>
      <c r="B24" s="8" t="s">
        <v>5</v>
      </c>
      <c r="C24" s="8" t="s">
        <v>5</v>
      </c>
      <c r="D24" s="8" t="s">
        <v>5</v>
      </c>
      <c r="E24" s="8" t="s">
        <v>5</v>
      </c>
      <c r="F24" s="8" t="s">
        <v>5</v>
      </c>
      <c r="G24" s="8" t="s">
        <v>5</v>
      </c>
      <c r="H24" s="12">
        <v>1307.2829999999999</v>
      </c>
      <c r="I24" s="12">
        <v>1044.31</v>
      </c>
      <c r="J24" s="8" t="s">
        <v>5</v>
      </c>
      <c r="K24" s="8" t="s">
        <v>5</v>
      </c>
      <c r="L24" s="8" t="s">
        <v>5</v>
      </c>
      <c r="M24" s="8" t="s">
        <v>5</v>
      </c>
      <c r="N24" s="8" t="s">
        <v>5</v>
      </c>
      <c r="O24" s="8" t="s">
        <v>5</v>
      </c>
      <c r="P24" s="12">
        <v>4.7969999999999997</v>
      </c>
      <c r="Q24" s="11">
        <v>1049.107</v>
      </c>
    </row>
    <row r="25" spans="1:17" ht="11.25" customHeight="1" x14ac:dyDescent="0.2">
      <c r="A25" s="3" t="s">
        <v>21</v>
      </c>
      <c r="B25" s="12">
        <v>39627</v>
      </c>
      <c r="C25" s="12">
        <v>2758.2130000000002</v>
      </c>
      <c r="D25" s="12">
        <v>6283</v>
      </c>
      <c r="E25" s="12">
        <v>1959.943</v>
      </c>
      <c r="F25" s="12">
        <v>17341</v>
      </c>
      <c r="G25" s="12">
        <v>14721.918</v>
      </c>
      <c r="H25" s="12">
        <v>17534.482</v>
      </c>
      <c r="I25" s="12">
        <v>14697.101999999999</v>
      </c>
      <c r="J25" s="12">
        <v>7366</v>
      </c>
      <c r="K25" s="12">
        <v>2703.9569999999999</v>
      </c>
      <c r="L25" s="8" t="s">
        <v>5</v>
      </c>
      <c r="M25" s="8" t="s">
        <v>5</v>
      </c>
      <c r="N25" s="8" t="s">
        <v>5</v>
      </c>
      <c r="O25" s="8" t="s">
        <v>5</v>
      </c>
      <c r="P25" s="12">
        <v>6231.7889999999998</v>
      </c>
      <c r="Q25" s="11">
        <v>43072.921999999999</v>
      </c>
    </row>
    <row r="26" spans="1:17" ht="11.25" customHeight="1" x14ac:dyDescent="0.2">
      <c r="A26" s="3" t="s">
        <v>22</v>
      </c>
      <c r="B26" s="12">
        <v>1357</v>
      </c>
      <c r="C26" s="12">
        <v>474.33300000000003</v>
      </c>
      <c r="D26" s="12">
        <v>9492</v>
      </c>
      <c r="E26" s="12">
        <v>4176.2070000000003</v>
      </c>
      <c r="F26" s="8" t="s">
        <v>5</v>
      </c>
      <c r="G26" s="8" t="s">
        <v>5</v>
      </c>
      <c r="H26" s="12">
        <v>2618.1580000000004</v>
      </c>
      <c r="I26" s="12">
        <v>3631.2449999999999</v>
      </c>
      <c r="J26" s="12">
        <v>849</v>
      </c>
      <c r="K26" s="12">
        <v>359.35300000000001</v>
      </c>
      <c r="L26" s="12">
        <v>87</v>
      </c>
      <c r="M26" s="12">
        <v>95.808000000000007</v>
      </c>
      <c r="N26" s="12">
        <v>551</v>
      </c>
      <c r="O26" s="12">
        <v>231.03899999999999</v>
      </c>
      <c r="P26" s="12">
        <v>2107.8789999999999</v>
      </c>
      <c r="Q26" s="11">
        <v>11074.864</v>
      </c>
    </row>
    <row r="27" spans="1:17" ht="11.25" customHeight="1" x14ac:dyDescent="0.2">
      <c r="A27" s="3" t="s">
        <v>23</v>
      </c>
      <c r="B27" s="12">
        <v>4</v>
      </c>
      <c r="C27" s="12">
        <v>7</v>
      </c>
      <c r="D27" s="12">
        <v>999</v>
      </c>
      <c r="E27" s="12">
        <v>516</v>
      </c>
      <c r="F27" s="8" t="s">
        <v>5</v>
      </c>
      <c r="G27" s="8" t="s">
        <v>5</v>
      </c>
      <c r="H27" s="12">
        <v>10.592000000000001</v>
      </c>
      <c r="I27" s="12">
        <v>30</v>
      </c>
      <c r="J27" s="12">
        <v>7</v>
      </c>
      <c r="K27" s="12">
        <v>5</v>
      </c>
      <c r="L27" s="12">
        <v>54</v>
      </c>
      <c r="M27" s="12">
        <v>85</v>
      </c>
      <c r="N27" s="12">
        <v>5</v>
      </c>
      <c r="O27" s="12">
        <v>3</v>
      </c>
      <c r="P27" s="12">
        <v>531</v>
      </c>
      <c r="Q27" s="11">
        <v>1177</v>
      </c>
    </row>
    <row r="28" spans="1:17" ht="11.25" customHeight="1" x14ac:dyDescent="0.2">
      <c r="A28" s="3" t="s">
        <v>24</v>
      </c>
      <c r="B28" s="8" t="s">
        <v>5</v>
      </c>
      <c r="C28" s="8" t="s">
        <v>5</v>
      </c>
      <c r="D28" s="8" t="s">
        <v>5</v>
      </c>
      <c r="E28" s="8" t="s">
        <v>5</v>
      </c>
      <c r="F28" s="12">
        <v>526</v>
      </c>
      <c r="G28" s="12">
        <v>241.21299999999999</v>
      </c>
      <c r="H28" s="8" t="s">
        <v>5</v>
      </c>
      <c r="I28" s="8" t="s">
        <v>5</v>
      </c>
      <c r="J28" s="12">
        <v>736</v>
      </c>
      <c r="K28" s="12">
        <v>245.72499999999999</v>
      </c>
      <c r="L28" s="8" t="s">
        <v>5</v>
      </c>
      <c r="M28" s="8" t="s">
        <v>5</v>
      </c>
      <c r="N28" s="8" t="s">
        <v>5</v>
      </c>
      <c r="O28" s="8" t="s">
        <v>5</v>
      </c>
      <c r="P28" s="8">
        <v>22.683</v>
      </c>
      <c r="Q28" s="11">
        <v>509.62099999999998</v>
      </c>
    </row>
    <row r="29" spans="1:17" ht="11.25" customHeight="1" x14ac:dyDescent="0.2">
      <c r="A29" s="3" t="s">
        <v>25</v>
      </c>
      <c r="B29" s="8" t="s">
        <v>5</v>
      </c>
      <c r="C29" s="8" t="s">
        <v>5</v>
      </c>
      <c r="D29" s="8" t="s">
        <v>5</v>
      </c>
      <c r="E29" s="8" t="s">
        <v>5</v>
      </c>
      <c r="F29" s="8" t="s">
        <v>5</v>
      </c>
      <c r="G29" s="8" t="s">
        <v>5</v>
      </c>
      <c r="H29" s="12">
        <v>1123.346</v>
      </c>
      <c r="I29" s="12">
        <v>1326.758</v>
      </c>
      <c r="J29" s="12">
        <v>147</v>
      </c>
      <c r="K29" s="12">
        <v>190.078</v>
      </c>
      <c r="L29" s="8" t="s">
        <v>5</v>
      </c>
      <c r="M29" s="12">
        <v>43.213999999999999</v>
      </c>
      <c r="N29" s="12">
        <v>101</v>
      </c>
      <c r="O29" s="12">
        <v>45.097000000000001</v>
      </c>
      <c r="P29" s="12">
        <v>445.16500000000002</v>
      </c>
      <c r="Q29" s="11">
        <v>2012.098</v>
      </c>
    </row>
    <row r="30" spans="1:17" ht="11.25" customHeight="1" x14ac:dyDescent="0.2">
      <c r="A30" s="3" t="s">
        <v>26</v>
      </c>
      <c r="B30" s="12">
        <v>186295</v>
      </c>
      <c r="C30" s="12">
        <v>18816.972000000002</v>
      </c>
      <c r="D30" s="12">
        <v>62904</v>
      </c>
      <c r="E30" s="12">
        <v>17455.82</v>
      </c>
      <c r="F30" s="12">
        <v>3676</v>
      </c>
      <c r="G30" s="12">
        <v>2876.9169999999999</v>
      </c>
      <c r="H30" s="12">
        <v>41294.095000000001</v>
      </c>
      <c r="I30" s="12">
        <v>31745.953000000001</v>
      </c>
      <c r="J30" s="12">
        <v>15205</v>
      </c>
      <c r="K30" s="12">
        <v>5926.3869999999997</v>
      </c>
      <c r="L30" s="8">
        <v>5078</v>
      </c>
      <c r="M30" s="8">
        <v>5397.7139999999999</v>
      </c>
      <c r="N30" s="12">
        <v>64990</v>
      </c>
      <c r="O30" s="12">
        <v>41055.548000000003</v>
      </c>
      <c r="P30" s="12">
        <v>1632.5059999999999</v>
      </c>
      <c r="Q30" s="11">
        <v>124908.81700000001</v>
      </c>
    </row>
    <row r="31" spans="1:17" ht="11.25" customHeight="1" x14ac:dyDescent="0.2">
      <c r="A31" s="3" t="s">
        <v>27</v>
      </c>
      <c r="B31" s="12">
        <v>825</v>
      </c>
      <c r="C31" s="12">
        <v>125.678</v>
      </c>
      <c r="D31" s="12">
        <v>6512</v>
      </c>
      <c r="E31" s="12">
        <v>2797.0729999999999</v>
      </c>
      <c r="F31" s="8" t="s">
        <v>5</v>
      </c>
      <c r="G31" s="8" t="s">
        <v>5</v>
      </c>
      <c r="H31" s="12">
        <v>401.55400000000003</v>
      </c>
      <c r="I31" s="12">
        <v>1462.1220000000001</v>
      </c>
      <c r="J31" s="12">
        <v>1236</v>
      </c>
      <c r="K31" s="12">
        <v>690.83699999999999</v>
      </c>
      <c r="L31" s="12">
        <v>654</v>
      </c>
      <c r="M31" s="12">
        <v>523.798</v>
      </c>
      <c r="N31" s="12">
        <v>109</v>
      </c>
      <c r="O31" s="12">
        <v>26.669</v>
      </c>
      <c r="P31" s="12">
        <v>2522.5279999999998</v>
      </c>
      <c r="Q31" s="11">
        <v>8151.7049999999999</v>
      </c>
    </row>
    <row r="32" spans="1:17" ht="11.25" customHeight="1" x14ac:dyDescent="0.2">
      <c r="A32" s="3" t="s">
        <v>28</v>
      </c>
      <c r="B32" s="8" t="s">
        <v>5</v>
      </c>
      <c r="C32" s="8" t="s">
        <v>5</v>
      </c>
      <c r="D32" s="8" t="s">
        <v>5</v>
      </c>
      <c r="E32" s="8" t="s">
        <v>5</v>
      </c>
      <c r="F32" s="8" t="s">
        <v>5</v>
      </c>
      <c r="G32" s="8" t="s">
        <v>5</v>
      </c>
      <c r="H32" s="12">
        <v>10098.687</v>
      </c>
      <c r="I32" s="12">
        <v>7107.7370000000001</v>
      </c>
      <c r="J32" s="8" t="s">
        <v>5</v>
      </c>
      <c r="K32" s="8" t="s">
        <v>5</v>
      </c>
      <c r="L32" s="8" t="s">
        <v>5</v>
      </c>
      <c r="M32" s="8" t="s">
        <v>5</v>
      </c>
      <c r="N32" s="8" t="s">
        <v>5</v>
      </c>
      <c r="O32" s="8" t="s">
        <v>5</v>
      </c>
      <c r="P32" s="12">
        <v>1691.9460000000001</v>
      </c>
      <c r="Q32" s="11">
        <v>8799.6830000000009</v>
      </c>
    </row>
    <row r="33" spans="1:24" ht="11.25" customHeight="1" x14ac:dyDescent="0.2">
      <c r="A33" s="3" t="s">
        <v>29</v>
      </c>
      <c r="B33" s="8" t="s">
        <v>5</v>
      </c>
      <c r="C33" s="8" t="s">
        <v>5</v>
      </c>
      <c r="D33" s="12">
        <v>6125</v>
      </c>
      <c r="E33" s="12">
        <v>2924.498</v>
      </c>
      <c r="F33" s="12">
        <v>7491</v>
      </c>
      <c r="G33" s="12">
        <v>5954.7610000000004</v>
      </c>
      <c r="H33" s="12">
        <v>11030.084999999999</v>
      </c>
      <c r="I33" s="12">
        <v>7650.1540000000005</v>
      </c>
      <c r="J33" s="12">
        <v>4207</v>
      </c>
      <c r="K33" s="12">
        <v>1613.9559999999999</v>
      </c>
      <c r="L33" s="8" t="s">
        <v>5</v>
      </c>
      <c r="M33" s="8" t="s">
        <v>5</v>
      </c>
      <c r="N33" s="12">
        <v>30</v>
      </c>
      <c r="O33" s="12">
        <v>18.065999999999999</v>
      </c>
      <c r="P33" s="12">
        <v>1957.6889999999999</v>
      </c>
      <c r="Q33" s="11">
        <v>20119.124</v>
      </c>
    </row>
    <row r="34" spans="1:24" ht="11.25" customHeight="1" x14ac:dyDescent="0.2">
      <c r="A34" s="3" t="s">
        <v>30</v>
      </c>
      <c r="B34" s="8" t="s">
        <v>5</v>
      </c>
      <c r="C34" s="8" t="s">
        <v>5</v>
      </c>
      <c r="D34" s="8" t="s">
        <v>5</v>
      </c>
      <c r="E34" s="8" t="s">
        <v>5</v>
      </c>
      <c r="F34" s="12">
        <v>1843</v>
      </c>
      <c r="G34" s="12">
        <v>1426.202</v>
      </c>
      <c r="H34" s="12">
        <v>13.928000000000001</v>
      </c>
      <c r="I34" s="12">
        <v>426.74900000000002</v>
      </c>
      <c r="J34" s="8">
        <v>920</v>
      </c>
      <c r="K34" s="8">
        <v>206.93</v>
      </c>
      <c r="L34" s="8" t="s">
        <v>5</v>
      </c>
      <c r="M34" s="8" t="s">
        <v>5</v>
      </c>
      <c r="N34" s="8" t="s">
        <v>5</v>
      </c>
      <c r="O34" s="8" t="s">
        <v>5</v>
      </c>
      <c r="P34" s="12">
        <v>807.25099999999998</v>
      </c>
      <c r="Q34" s="11">
        <v>2867.1320000000001</v>
      </c>
    </row>
    <row r="35" spans="1:24" ht="11.25" customHeight="1" x14ac:dyDescent="0.2">
      <c r="A35" s="3" t="s">
        <v>31</v>
      </c>
      <c r="B35" s="8" t="s">
        <v>5</v>
      </c>
      <c r="C35" s="8" t="s">
        <v>5</v>
      </c>
      <c r="D35" s="12">
        <v>879</v>
      </c>
      <c r="E35" s="12">
        <v>491.17399999999998</v>
      </c>
      <c r="F35" s="8" t="s">
        <v>5</v>
      </c>
      <c r="G35" s="8" t="s">
        <v>5</v>
      </c>
      <c r="H35" s="8" t="s">
        <v>5</v>
      </c>
      <c r="I35" s="8" t="s">
        <v>5</v>
      </c>
      <c r="J35" s="8">
        <v>23</v>
      </c>
      <c r="K35" s="8">
        <v>10.105</v>
      </c>
      <c r="L35" s="8" t="s">
        <v>5</v>
      </c>
      <c r="M35" s="8" t="s">
        <v>5</v>
      </c>
      <c r="N35" s="12">
        <v>354</v>
      </c>
      <c r="O35" s="12">
        <v>569.08100000000002</v>
      </c>
      <c r="P35" s="12">
        <v>22.222000000000001</v>
      </c>
      <c r="Q35" s="11">
        <v>1091.5819999999999</v>
      </c>
    </row>
    <row r="36" spans="1:24" ht="11.25" customHeight="1" x14ac:dyDescent="0.2">
      <c r="A36" s="3" t="s">
        <v>32</v>
      </c>
      <c r="B36" s="8" t="s">
        <v>5</v>
      </c>
      <c r="C36" s="8" t="s">
        <v>5</v>
      </c>
      <c r="D36" s="8" t="s">
        <v>5</v>
      </c>
      <c r="E36" s="8" t="s">
        <v>5</v>
      </c>
      <c r="F36" s="8" t="s">
        <v>5</v>
      </c>
      <c r="G36" s="8" t="s">
        <v>5</v>
      </c>
      <c r="H36" s="12">
        <v>2055.0639999999999</v>
      </c>
      <c r="I36" s="12">
        <v>1867.845</v>
      </c>
      <c r="J36" s="8" t="s">
        <v>5</v>
      </c>
      <c r="K36" s="8" t="s">
        <v>5</v>
      </c>
      <c r="L36" s="8" t="s">
        <v>5</v>
      </c>
      <c r="M36" s="8" t="s">
        <v>5</v>
      </c>
      <c r="N36" s="8" t="s">
        <v>5</v>
      </c>
      <c r="O36" s="8" t="s">
        <v>5</v>
      </c>
      <c r="P36" s="12">
        <v>15.707000000000001</v>
      </c>
      <c r="Q36" s="11">
        <v>1883.5520000000004</v>
      </c>
    </row>
    <row r="37" spans="1:24" ht="11.25" customHeight="1" x14ac:dyDescent="0.2">
      <c r="A37" s="3" t="s">
        <v>34</v>
      </c>
      <c r="B37" s="12">
        <v>107021</v>
      </c>
      <c r="C37" s="12">
        <v>10564.709000000001</v>
      </c>
      <c r="D37" s="12">
        <v>145294</v>
      </c>
      <c r="E37" s="12">
        <v>30816.972000000002</v>
      </c>
      <c r="F37" s="12">
        <v>28914</v>
      </c>
      <c r="G37" s="12">
        <v>19976.300999999999</v>
      </c>
      <c r="H37" s="12">
        <v>3326.3220000000001</v>
      </c>
      <c r="I37" s="12">
        <v>3164.42</v>
      </c>
      <c r="J37" s="12">
        <v>17273</v>
      </c>
      <c r="K37" s="12">
        <v>6314.701</v>
      </c>
      <c r="L37" s="8" t="s">
        <v>5</v>
      </c>
      <c r="M37" s="8" t="s">
        <v>5</v>
      </c>
      <c r="N37" s="8" t="s">
        <v>5</v>
      </c>
      <c r="O37" s="8" t="s">
        <v>5</v>
      </c>
      <c r="P37" s="12">
        <v>2776.4730000000004</v>
      </c>
      <c r="Q37" s="11">
        <v>73612.576000000001</v>
      </c>
    </row>
    <row r="38" spans="1:24" ht="11.25" customHeight="1" x14ac:dyDescent="0.2">
      <c r="A38" s="3" t="s">
        <v>35</v>
      </c>
      <c r="B38" s="12">
        <v>53875</v>
      </c>
      <c r="C38" s="12">
        <v>5192.8590000000004</v>
      </c>
      <c r="D38" s="12">
        <v>71226</v>
      </c>
      <c r="E38" s="12">
        <v>13285.739</v>
      </c>
      <c r="F38" s="12">
        <v>9272</v>
      </c>
      <c r="G38" s="12">
        <v>7360.0649999999996</v>
      </c>
      <c r="H38" s="12">
        <v>7945.7419999999993</v>
      </c>
      <c r="I38" s="12">
        <v>5641.0559999999996</v>
      </c>
      <c r="J38" s="12">
        <v>249</v>
      </c>
      <c r="K38" s="12">
        <v>122.126</v>
      </c>
      <c r="L38" s="8">
        <v>2</v>
      </c>
      <c r="M38" s="8">
        <v>1.796</v>
      </c>
      <c r="N38" s="8" t="s">
        <v>5</v>
      </c>
      <c r="O38" s="8" t="s">
        <v>5</v>
      </c>
      <c r="P38" s="12">
        <v>572.14499999999998</v>
      </c>
      <c r="Q38" s="11">
        <v>32175.785999999996</v>
      </c>
    </row>
    <row r="39" spans="1:24" ht="11.25" customHeight="1" x14ac:dyDescent="0.2">
      <c r="A39" s="3" t="s">
        <v>36</v>
      </c>
      <c r="B39" s="12">
        <v>56</v>
      </c>
      <c r="C39" s="12">
        <v>24.259</v>
      </c>
      <c r="D39" s="12">
        <v>7283</v>
      </c>
      <c r="E39" s="12">
        <v>3457.625</v>
      </c>
      <c r="F39" s="8" t="s">
        <v>5</v>
      </c>
      <c r="G39" s="8" t="s">
        <v>5</v>
      </c>
      <c r="H39" s="12">
        <v>147.17599999999999</v>
      </c>
      <c r="I39" s="12">
        <v>658.33299999999997</v>
      </c>
      <c r="J39" s="12">
        <v>177</v>
      </c>
      <c r="K39" s="12">
        <v>132.43199999999999</v>
      </c>
      <c r="L39" s="12">
        <v>982</v>
      </c>
      <c r="M39" s="12">
        <v>877.721</v>
      </c>
      <c r="N39" s="12">
        <v>11</v>
      </c>
      <c r="O39" s="12">
        <v>5.1989999999999998</v>
      </c>
      <c r="P39" s="12">
        <v>2986.7330000000002</v>
      </c>
      <c r="Q39" s="11">
        <v>8144.3019999999997</v>
      </c>
    </row>
    <row r="40" spans="1:24" ht="11.25" customHeight="1" x14ac:dyDescent="0.2">
      <c r="A40" s="3" t="s">
        <v>37</v>
      </c>
      <c r="B40" s="12">
        <v>55610</v>
      </c>
      <c r="C40" s="12">
        <v>6204.5280000000002</v>
      </c>
      <c r="D40" s="8">
        <v>1848</v>
      </c>
      <c r="E40" s="8">
        <v>409.14100000000002</v>
      </c>
      <c r="F40" s="8" t="s">
        <v>5</v>
      </c>
      <c r="G40" s="8" t="s">
        <v>5</v>
      </c>
      <c r="H40" s="12">
        <v>2253.6959999999999</v>
      </c>
      <c r="I40" s="12">
        <v>1485.6389999999999</v>
      </c>
      <c r="J40" s="8" t="s">
        <v>5</v>
      </c>
      <c r="K40" s="8" t="s">
        <v>5</v>
      </c>
      <c r="L40" s="8" t="s">
        <v>5</v>
      </c>
      <c r="M40" s="8" t="s">
        <v>5</v>
      </c>
      <c r="N40" s="8" t="s">
        <v>5</v>
      </c>
      <c r="O40" s="8" t="s">
        <v>5</v>
      </c>
      <c r="P40" s="12">
        <v>621.21899999999994</v>
      </c>
      <c r="Q40" s="11">
        <v>8720.527</v>
      </c>
    </row>
    <row r="41" spans="1:24" ht="11.25" customHeight="1" x14ac:dyDescent="0.2">
      <c r="A41" s="3" t="s">
        <v>38</v>
      </c>
      <c r="B41" s="12">
        <v>25118</v>
      </c>
      <c r="C41" s="12">
        <v>3957.404</v>
      </c>
      <c r="D41" s="12">
        <v>532135</v>
      </c>
      <c r="E41" s="12">
        <v>356067.93900000001</v>
      </c>
      <c r="F41" s="12">
        <v>17862</v>
      </c>
      <c r="G41" s="12">
        <v>12361.316999999999</v>
      </c>
      <c r="H41" s="12">
        <v>8918.7219999999998</v>
      </c>
      <c r="I41" s="12">
        <v>3147.1350000000002</v>
      </c>
      <c r="J41" s="12">
        <v>88490</v>
      </c>
      <c r="K41" s="12">
        <v>40647.224000000002</v>
      </c>
      <c r="L41" s="12">
        <v>685</v>
      </c>
      <c r="M41" s="12">
        <v>740.23099999999999</v>
      </c>
      <c r="N41" s="12">
        <v>7959</v>
      </c>
      <c r="O41" s="12">
        <v>3379.174</v>
      </c>
      <c r="P41" s="12">
        <v>102266.84299999999</v>
      </c>
      <c r="Q41" s="11">
        <v>522566.26699999999</v>
      </c>
    </row>
    <row r="42" spans="1:24" ht="11.25" customHeight="1" x14ac:dyDescent="0.2">
      <c r="A42" s="3" t="s">
        <v>39</v>
      </c>
      <c r="B42" s="8" t="s">
        <v>5</v>
      </c>
      <c r="C42" s="8" t="s">
        <v>5</v>
      </c>
      <c r="D42" s="12">
        <v>717</v>
      </c>
      <c r="E42" s="12">
        <v>308</v>
      </c>
      <c r="F42" s="8" t="s">
        <v>5</v>
      </c>
      <c r="G42" s="8" t="s">
        <v>5</v>
      </c>
      <c r="H42" s="12">
        <v>131.19</v>
      </c>
      <c r="I42" s="12">
        <v>397.56799999999998</v>
      </c>
      <c r="J42" s="12">
        <v>51</v>
      </c>
      <c r="K42" s="12">
        <v>25</v>
      </c>
      <c r="L42" s="12">
        <v>7</v>
      </c>
      <c r="M42" s="12">
        <v>13</v>
      </c>
      <c r="N42" s="12">
        <v>16</v>
      </c>
      <c r="O42" s="12">
        <v>9</v>
      </c>
      <c r="P42" s="12">
        <v>553</v>
      </c>
      <c r="Q42" s="11">
        <v>1305.568</v>
      </c>
    </row>
    <row r="43" spans="1:24" ht="11.25" customHeight="1" x14ac:dyDescent="0.2">
      <c r="A43" s="3" t="s">
        <v>40</v>
      </c>
      <c r="B43" s="12">
        <v>5182</v>
      </c>
      <c r="C43" s="12">
        <v>368.64400000000001</v>
      </c>
      <c r="D43" s="12">
        <v>59917</v>
      </c>
      <c r="E43" s="12">
        <v>13370.929</v>
      </c>
      <c r="F43" s="12">
        <v>3876</v>
      </c>
      <c r="G43" s="12">
        <v>1790.2809999999999</v>
      </c>
      <c r="H43" s="12">
        <v>749.91300000000001</v>
      </c>
      <c r="I43" s="12">
        <v>665.14</v>
      </c>
      <c r="J43" s="12">
        <v>7197</v>
      </c>
      <c r="K43" s="12">
        <v>2535.1610000000001</v>
      </c>
      <c r="L43" s="8" t="s">
        <v>5</v>
      </c>
      <c r="M43" s="8" t="s">
        <v>5</v>
      </c>
      <c r="N43" s="12">
        <v>418</v>
      </c>
      <c r="O43" s="12">
        <v>88.677999999999997</v>
      </c>
      <c r="P43" s="12">
        <v>1153.222</v>
      </c>
      <c r="Q43" s="11">
        <v>19972.055</v>
      </c>
    </row>
    <row r="44" spans="1:24" s="14" customFormat="1" ht="11.25" customHeight="1" x14ac:dyDescent="0.2">
      <c r="A44" s="3" t="s">
        <v>67</v>
      </c>
      <c r="B44" s="19">
        <v>188</v>
      </c>
      <c r="C44" s="19">
        <v>20.447000000276603</v>
      </c>
      <c r="D44" s="19">
        <v>2757</v>
      </c>
      <c r="E44" s="19">
        <v>1442.6629999999423</v>
      </c>
      <c r="F44" s="19">
        <v>528</v>
      </c>
      <c r="G44" s="19">
        <v>270.13699999998789</v>
      </c>
      <c r="H44" s="19">
        <v>353.71199999994133</v>
      </c>
      <c r="I44" s="19">
        <v>521.35300000000279</v>
      </c>
      <c r="J44" s="19">
        <v>556</v>
      </c>
      <c r="K44" s="19">
        <v>226.42699999996694</v>
      </c>
      <c r="L44" s="19">
        <v>66</v>
      </c>
      <c r="M44" s="19">
        <v>56.785999999992782</v>
      </c>
      <c r="N44" s="19">
        <v>36</v>
      </c>
      <c r="O44" s="19">
        <v>39.864000000001397</v>
      </c>
      <c r="P44" s="19">
        <v>4753.2819999998901</v>
      </c>
      <c r="Q44" s="24">
        <v>7332.2020000005141</v>
      </c>
    </row>
    <row r="45" spans="1:24" s="2" customFormat="1" x14ac:dyDescent="0.2">
      <c r="A45" s="27" t="s">
        <v>41</v>
      </c>
      <c r="B45" s="34">
        <v>8422909</v>
      </c>
      <c r="C45" s="34">
        <v>721587.17</v>
      </c>
      <c r="D45" s="34">
        <v>1808986</v>
      </c>
      <c r="E45" s="34">
        <v>854910.02099999995</v>
      </c>
      <c r="F45" s="34">
        <v>708300</v>
      </c>
      <c r="G45" s="34">
        <v>433458.27</v>
      </c>
      <c r="H45" s="34">
        <v>467807.36800000002</v>
      </c>
      <c r="I45" s="34">
        <v>481393.255</v>
      </c>
      <c r="J45" s="34">
        <v>674210</v>
      </c>
      <c r="K45" s="34">
        <v>268092.68199999997</v>
      </c>
      <c r="L45" s="34">
        <v>107544</v>
      </c>
      <c r="M45" s="34">
        <v>149921.97099999999</v>
      </c>
      <c r="N45" s="34">
        <v>214472</v>
      </c>
      <c r="O45" s="34">
        <v>126930.94899999999</v>
      </c>
      <c r="P45" s="34">
        <v>469756.353</v>
      </c>
      <c r="Q45" s="34">
        <v>3506016.7</v>
      </c>
      <c r="R45" s="3"/>
      <c r="S45" s="3"/>
      <c r="T45" s="3"/>
      <c r="U45" s="3"/>
      <c r="V45" s="3"/>
      <c r="W45" s="3"/>
      <c r="X45" s="3"/>
    </row>
    <row r="47" spans="1:24" ht="12.75" customHeight="1" x14ac:dyDescent="0.2">
      <c r="A47" s="5" t="s">
        <v>54</v>
      </c>
      <c r="Q47" s="10"/>
    </row>
    <row r="48" spans="1:24" ht="12.75" customHeight="1" x14ac:dyDescent="0.2">
      <c r="A48" s="31" t="s">
        <v>70</v>
      </c>
      <c r="Q48" s="10"/>
    </row>
    <row r="49" spans="1:17" ht="12.75" customHeight="1" x14ac:dyDescent="0.2">
      <c r="A49" s="6"/>
      <c r="Q49" s="10"/>
    </row>
    <row r="50" spans="1:17" ht="12.75" customHeight="1" x14ac:dyDescent="0.2">
      <c r="A50" s="2" t="s">
        <v>53</v>
      </c>
    </row>
    <row r="51" spans="1:17" ht="12.75" customHeight="1" x14ac:dyDescent="0.2">
      <c r="A51" s="3" t="s">
        <v>62</v>
      </c>
    </row>
    <row r="52" spans="1:17" ht="12.75" customHeight="1" x14ac:dyDescent="0.2">
      <c r="A52" s="3" t="s">
        <v>75</v>
      </c>
    </row>
    <row r="53" spans="1:17" ht="12.75" customHeight="1" x14ac:dyDescent="0.2">
      <c r="A53" s="3" t="s">
        <v>63</v>
      </c>
    </row>
    <row r="54" spans="1:17" ht="12.75" customHeight="1" x14ac:dyDescent="0.2">
      <c r="A54" s="3" t="s">
        <v>76</v>
      </c>
    </row>
    <row r="55" spans="1:17" ht="12.75" customHeight="1" x14ac:dyDescent="0.2">
      <c r="A55" s="3" t="s">
        <v>66</v>
      </c>
    </row>
    <row r="56" spans="1:17" ht="12.75" customHeight="1" x14ac:dyDescent="0.2">
      <c r="A56" s="3" t="s">
        <v>71</v>
      </c>
    </row>
    <row r="57" spans="1:17" ht="12.75" customHeight="1" x14ac:dyDescent="0.2"/>
    <row r="58" spans="1:17" ht="12.75" customHeight="1" x14ac:dyDescent="0.2">
      <c r="A58" s="7" t="s">
        <v>55</v>
      </c>
    </row>
    <row r="59" spans="1:17" ht="12.75" customHeight="1" x14ac:dyDescent="0.2">
      <c r="A59" s="6" t="s">
        <v>56</v>
      </c>
    </row>
    <row r="60" spans="1:17" ht="12.75" customHeight="1" x14ac:dyDescent="0.2">
      <c r="A60" s="4" t="s">
        <v>46</v>
      </c>
    </row>
  </sheetData>
  <mergeCells count="8">
    <mergeCell ref="N3:O3"/>
    <mergeCell ref="A3:A5"/>
    <mergeCell ref="B3:C3"/>
    <mergeCell ref="D3:E3"/>
    <mergeCell ref="F3:G3"/>
    <mergeCell ref="H3:I3"/>
    <mergeCell ref="J3:K3"/>
    <mergeCell ref="L3:M3"/>
  </mergeCells>
  <phoneticPr fontId="1"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61"/>
  <sheetViews>
    <sheetView zoomScaleNormal="100" workbookViewId="0"/>
  </sheetViews>
  <sheetFormatPr defaultRowHeight="11.25" x14ac:dyDescent="0.2"/>
  <cols>
    <col min="1" max="1" width="17.85546875" style="3" customWidth="1"/>
    <col min="2" max="15" width="8.7109375" style="3" customWidth="1"/>
    <col min="16" max="17" width="14.28515625" style="3" customWidth="1"/>
    <col min="18" max="16384" width="9.140625" style="3"/>
  </cols>
  <sheetData>
    <row r="1" spans="1:17" s="22" customFormat="1" ht="17.25" x14ac:dyDescent="0.25">
      <c r="A1" s="1" t="s">
        <v>84</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x14ac:dyDescent="0.2">
      <c r="A6" s="3" t="s">
        <v>4</v>
      </c>
      <c r="B6" s="8" t="s">
        <v>5</v>
      </c>
      <c r="C6" s="8" t="s">
        <v>5</v>
      </c>
      <c r="D6" s="12">
        <v>853</v>
      </c>
      <c r="E6" s="12">
        <v>535</v>
      </c>
      <c r="F6" s="8" t="s">
        <v>5</v>
      </c>
      <c r="G6" s="8" t="s">
        <v>5</v>
      </c>
      <c r="H6" s="12">
        <v>201.411</v>
      </c>
      <c r="I6" s="12">
        <v>446.70699999999999</v>
      </c>
      <c r="J6" s="12">
        <v>412</v>
      </c>
      <c r="K6" s="12">
        <v>199</v>
      </c>
      <c r="L6" s="12">
        <v>786</v>
      </c>
      <c r="M6" s="12">
        <v>668</v>
      </c>
      <c r="N6" s="8" t="s">
        <v>5</v>
      </c>
      <c r="O6" s="8" t="s">
        <v>5</v>
      </c>
      <c r="P6" s="12">
        <v>1445</v>
      </c>
      <c r="Q6" s="11">
        <v>3292.7069999999999</v>
      </c>
    </row>
    <row r="7" spans="1:17" x14ac:dyDescent="0.2">
      <c r="A7" s="3" t="s">
        <v>6</v>
      </c>
      <c r="B7" s="12">
        <v>42</v>
      </c>
      <c r="C7" s="12">
        <v>21</v>
      </c>
      <c r="D7" s="12">
        <v>380337</v>
      </c>
      <c r="E7" s="12">
        <v>228878.91099999999</v>
      </c>
      <c r="F7" s="12">
        <v>122408</v>
      </c>
      <c r="G7" s="12">
        <v>114815</v>
      </c>
      <c r="H7" s="12">
        <v>244143.68</v>
      </c>
      <c r="I7" s="12">
        <v>335117.00300000003</v>
      </c>
      <c r="J7" s="12">
        <v>72597</v>
      </c>
      <c r="K7" s="12">
        <v>30178</v>
      </c>
      <c r="L7" s="12">
        <v>38273</v>
      </c>
      <c r="M7" s="12">
        <v>36452</v>
      </c>
      <c r="N7" s="12">
        <v>36971</v>
      </c>
      <c r="O7" s="12">
        <v>13434</v>
      </c>
      <c r="P7" s="12">
        <v>220503.731</v>
      </c>
      <c r="Q7" s="11">
        <v>979359.54</v>
      </c>
    </row>
    <row r="8" spans="1:17" x14ac:dyDescent="0.2">
      <c r="A8" s="3" t="s">
        <v>51</v>
      </c>
      <c r="B8" s="8" t="s">
        <v>5</v>
      </c>
      <c r="C8" s="8" t="s">
        <v>5</v>
      </c>
      <c r="D8" s="12">
        <v>291</v>
      </c>
      <c r="E8" s="12">
        <v>62</v>
      </c>
      <c r="F8" s="12">
        <v>995</v>
      </c>
      <c r="G8" s="12">
        <v>612</v>
      </c>
      <c r="H8" s="8" t="s">
        <v>5</v>
      </c>
      <c r="I8" s="8" t="s">
        <v>5</v>
      </c>
      <c r="J8" s="8" t="s">
        <v>5</v>
      </c>
      <c r="K8" s="8" t="s">
        <v>5</v>
      </c>
      <c r="L8" s="8" t="s">
        <v>5</v>
      </c>
      <c r="M8" s="12"/>
      <c r="N8" s="8" t="s">
        <v>5</v>
      </c>
      <c r="O8" s="8" t="s">
        <v>5</v>
      </c>
      <c r="P8" s="12">
        <v>106</v>
      </c>
      <c r="Q8" s="11">
        <v>780</v>
      </c>
    </row>
    <row r="9" spans="1:17" x14ac:dyDescent="0.2">
      <c r="A9" s="3" t="s">
        <v>7</v>
      </c>
      <c r="B9" s="8" t="s">
        <v>5</v>
      </c>
      <c r="C9" s="8" t="s">
        <v>5</v>
      </c>
      <c r="D9" s="8" t="s">
        <v>5</v>
      </c>
      <c r="E9" s="8" t="s">
        <v>5</v>
      </c>
      <c r="F9" s="12">
        <v>2790</v>
      </c>
      <c r="G9" s="12">
        <v>2471</v>
      </c>
      <c r="H9" s="8" t="s">
        <v>5</v>
      </c>
      <c r="I9" s="8" t="s">
        <v>5</v>
      </c>
      <c r="J9" s="8" t="s">
        <v>5</v>
      </c>
      <c r="K9" s="8" t="s">
        <v>5</v>
      </c>
      <c r="L9" s="8" t="s">
        <v>5</v>
      </c>
      <c r="M9" s="8" t="s">
        <v>5</v>
      </c>
      <c r="N9" s="8" t="s">
        <v>5</v>
      </c>
      <c r="O9" s="8" t="s">
        <v>5</v>
      </c>
      <c r="P9" s="12">
        <v>7</v>
      </c>
      <c r="Q9" s="11">
        <v>2478</v>
      </c>
    </row>
    <row r="10" spans="1:17" x14ac:dyDescent="0.2">
      <c r="A10" s="3" t="s">
        <v>8</v>
      </c>
      <c r="B10" s="8" t="s">
        <v>5</v>
      </c>
      <c r="C10" s="8" t="s">
        <v>5</v>
      </c>
      <c r="D10" s="12">
        <v>620</v>
      </c>
      <c r="E10" s="12">
        <v>663</v>
      </c>
      <c r="F10" s="8" t="s">
        <v>5</v>
      </c>
      <c r="G10" s="8" t="s">
        <v>5</v>
      </c>
      <c r="H10" s="12">
        <v>367.95299999999997</v>
      </c>
      <c r="I10" s="12">
        <v>161</v>
      </c>
      <c r="J10" s="8" t="s">
        <v>5</v>
      </c>
      <c r="K10" s="8" t="s">
        <v>5</v>
      </c>
      <c r="L10" s="12">
        <v>77</v>
      </c>
      <c r="M10" s="12">
        <v>84</v>
      </c>
      <c r="N10" s="8" t="s">
        <v>5</v>
      </c>
      <c r="O10" s="8" t="s">
        <v>5</v>
      </c>
      <c r="P10" s="12">
        <v>3277.8139999999999</v>
      </c>
      <c r="Q10" s="11">
        <v>4185.8140000000003</v>
      </c>
    </row>
    <row r="11" spans="1:17" x14ac:dyDescent="0.2">
      <c r="A11" s="3" t="s">
        <v>9</v>
      </c>
      <c r="B11" s="8" t="s">
        <v>5</v>
      </c>
      <c r="C11" s="8" t="s">
        <v>5</v>
      </c>
      <c r="D11" s="12">
        <v>2721</v>
      </c>
      <c r="E11" s="12">
        <v>2792</v>
      </c>
      <c r="F11" s="8" t="s">
        <v>5</v>
      </c>
      <c r="G11" s="8" t="s">
        <v>5</v>
      </c>
      <c r="H11" s="8" t="s">
        <v>5</v>
      </c>
      <c r="I11" s="8" t="s">
        <v>5</v>
      </c>
      <c r="J11" s="12">
        <v>360</v>
      </c>
      <c r="K11" s="12">
        <v>132</v>
      </c>
      <c r="L11" s="8" t="s">
        <v>5</v>
      </c>
      <c r="M11" s="8" t="s">
        <v>5</v>
      </c>
      <c r="N11" s="8" t="s">
        <v>5</v>
      </c>
      <c r="O11" s="8" t="s">
        <v>5</v>
      </c>
      <c r="P11" s="12">
        <v>1730.336</v>
      </c>
      <c r="Q11" s="11">
        <v>4654.3360000000002</v>
      </c>
    </row>
    <row r="12" spans="1:17" x14ac:dyDescent="0.2">
      <c r="A12" s="3" t="s">
        <v>61</v>
      </c>
      <c r="B12" s="12">
        <v>1279902</v>
      </c>
      <c r="C12" s="12">
        <v>118562.645</v>
      </c>
      <c r="D12" s="12">
        <v>119789</v>
      </c>
      <c r="E12" s="12">
        <v>41385.214</v>
      </c>
      <c r="F12" s="12">
        <v>162657</v>
      </c>
      <c r="G12" s="12">
        <v>117623.57399999999</v>
      </c>
      <c r="H12" s="12">
        <v>94418.45</v>
      </c>
      <c r="I12" s="12">
        <v>71504.441000000006</v>
      </c>
      <c r="J12" s="12">
        <v>90596</v>
      </c>
      <c r="K12" s="12">
        <v>37740.976999999999</v>
      </c>
      <c r="L12" s="8" t="s">
        <v>5</v>
      </c>
      <c r="M12" s="8" t="s">
        <v>5</v>
      </c>
      <c r="N12" s="12">
        <v>422</v>
      </c>
      <c r="O12" s="12">
        <v>1052</v>
      </c>
      <c r="P12" s="12">
        <v>1354</v>
      </c>
      <c r="Q12" s="11">
        <v>389222.85100000002</v>
      </c>
    </row>
    <row r="13" spans="1:17" x14ac:dyDescent="0.2">
      <c r="A13" s="3" t="s">
        <v>11</v>
      </c>
      <c r="B13" s="12">
        <v>21</v>
      </c>
      <c r="C13" s="12">
        <v>11</v>
      </c>
      <c r="D13" s="12">
        <v>3653</v>
      </c>
      <c r="E13" s="12">
        <v>1985</v>
      </c>
      <c r="F13" s="8" t="s">
        <v>5</v>
      </c>
      <c r="G13" s="8" t="s">
        <v>5</v>
      </c>
      <c r="H13" s="12">
        <v>67.135999999999996</v>
      </c>
      <c r="I13" s="12">
        <v>253.892</v>
      </c>
      <c r="J13" s="12">
        <v>214</v>
      </c>
      <c r="K13" s="12">
        <v>169</v>
      </c>
      <c r="L13" s="12">
        <v>874</v>
      </c>
      <c r="M13" s="12">
        <v>807</v>
      </c>
      <c r="N13" s="12">
        <v>108</v>
      </c>
      <c r="O13" s="12">
        <v>49</v>
      </c>
      <c r="P13" s="12">
        <v>1957.91</v>
      </c>
      <c r="Q13" s="11">
        <v>5232.8019999999997</v>
      </c>
    </row>
    <row r="14" spans="1:17" x14ac:dyDescent="0.2">
      <c r="A14" s="3" t="s">
        <v>12</v>
      </c>
      <c r="B14" s="8" t="s">
        <v>5</v>
      </c>
      <c r="C14" s="8" t="s">
        <v>5</v>
      </c>
      <c r="D14" s="8" t="s">
        <v>5</v>
      </c>
      <c r="E14" s="8" t="s">
        <v>5</v>
      </c>
      <c r="F14" s="8" t="s">
        <v>5</v>
      </c>
      <c r="G14" s="8" t="s">
        <v>5</v>
      </c>
      <c r="H14" s="12">
        <v>4791.3310000000001</v>
      </c>
      <c r="I14" s="12">
        <v>5608</v>
      </c>
      <c r="J14" s="8" t="s">
        <v>5</v>
      </c>
      <c r="K14" s="8" t="s">
        <v>5</v>
      </c>
      <c r="L14" s="8" t="s">
        <v>5</v>
      </c>
      <c r="M14" s="12"/>
      <c r="N14" s="8" t="s">
        <v>5</v>
      </c>
      <c r="O14" s="8" t="s">
        <v>5</v>
      </c>
      <c r="P14" s="12">
        <v>58</v>
      </c>
      <c r="Q14" s="11">
        <v>5666</v>
      </c>
    </row>
    <row r="15" spans="1:17" x14ac:dyDescent="0.2">
      <c r="A15" s="3" t="s">
        <v>13</v>
      </c>
      <c r="B15" s="8" t="s">
        <v>5</v>
      </c>
      <c r="C15" s="8" t="s">
        <v>5</v>
      </c>
      <c r="D15" s="12">
        <v>129</v>
      </c>
      <c r="E15" s="12">
        <v>51</v>
      </c>
      <c r="F15" s="12">
        <v>40</v>
      </c>
      <c r="G15" s="12">
        <v>76</v>
      </c>
      <c r="H15" s="12">
        <v>8076.1229999999996</v>
      </c>
      <c r="I15" s="12">
        <v>10101.15</v>
      </c>
      <c r="J15" s="12">
        <v>3056</v>
      </c>
      <c r="K15" s="12">
        <v>1469</v>
      </c>
      <c r="L15" s="12">
        <v>10</v>
      </c>
      <c r="M15" s="12">
        <v>8</v>
      </c>
      <c r="N15" s="12">
        <v>482</v>
      </c>
      <c r="O15" s="12">
        <v>316</v>
      </c>
      <c r="P15" s="12">
        <v>6107</v>
      </c>
      <c r="Q15" s="11">
        <v>18128.150000000001</v>
      </c>
    </row>
    <row r="16" spans="1:17" x14ac:dyDescent="0.2">
      <c r="A16" s="3" t="s">
        <v>14</v>
      </c>
      <c r="B16" s="12">
        <v>164</v>
      </c>
      <c r="C16" s="12">
        <v>56</v>
      </c>
      <c r="D16" s="12">
        <v>1914</v>
      </c>
      <c r="E16" s="12">
        <v>1578</v>
      </c>
      <c r="F16" s="8" t="s">
        <v>5</v>
      </c>
      <c r="G16" s="8" t="s">
        <v>5</v>
      </c>
      <c r="H16" s="12">
        <v>2282.6529999999998</v>
      </c>
      <c r="I16" s="12">
        <v>3403.8240000000001</v>
      </c>
      <c r="J16" s="12">
        <v>1058</v>
      </c>
      <c r="K16" s="12">
        <v>599</v>
      </c>
      <c r="L16" s="12">
        <v>603</v>
      </c>
      <c r="M16" s="12">
        <v>460</v>
      </c>
      <c r="N16" s="12">
        <v>29</v>
      </c>
      <c r="O16" s="12">
        <v>40</v>
      </c>
      <c r="P16" s="12">
        <v>16756.277999999998</v>
      </c>
      <c r="Q16" s="11">
        <v>22893.101999999999</v>
      </c>
    </row>
    <row r="17" spans="1:17" x14ac:dyDescent="0.2">
      <c r="A17" s="3" t="s">
        <v>15</v>
      </c>
      <c r="B17" s="8" t="s">
        <v>5</v>
      </c>
      <c r="C17" s="8" t="s">
        <v>5</v>
      </c>
      <c r="D17" s="8" t="s">
        <v>5</v>
      </c>
      <c r="E17" s="8" t="s">
        <v>5</v>
      </c>
      <c r="F17" s="8" t="s">
        <v>5</v>
      </c>
      <c r="G17" s="8" t="s">
        <v>5</v>
      </c>
      <c r="H17" s="12">
        <v>11.268000000000001</v>
      </c>
      <c r="I17" s="12">
        <v>12.36</v>
      </c>
      <c r="J17" s="8" t="s">
        <v>5</v>
      </c>
      <c r="K17" s="8" t="s">
        <v>5</v>
      </c>
      <c r="L17" s="8" t="s">
        <v>5</v>
      </c>
      <c r="M17" s="12"/>
      <c r="N17" s="8" t="s">
        <v>5</v>
      </c>
      <c r="O17" s="8" t="s">
        <v>5</v>
      </c>
      <c r="P17" s="12">
        <v>713.97500000000002</v>
      </c>
      <c r="Q17" s="11">
        <v>726.33500000000004</v>
      </c>
    </row>
    <row r="18" spans="1:17" x14ac:dyDescent="0.2">
      <c r="A18" s="3" t="s">
        <v>59</v>
      </c>
      <c r="B18" s="12">
        <v>18708</v>
      </c>
      <c r="C18" s="12">
        <v>1616.62</v>
      </c>
      <c r="D18" s="12">
        <v>50908</v>
      </c>
      <c r="E18" s="12">
        <v>19413.019</v>
      </c>
      <c r="F18" s="8" t="s">
        <v>5</v>
      </c>
      <c r="G18" s="8" t="s">
        <v>5</v>
      </c>
      <c r="H18" s="12">
        <v>20248.101999999999</v>
      </c>
      <c r="I18" s="12">
        <v>16145.224</v>
      </c>
      <c r="J18" s="12">
        <v>13003</v>
      </c>
      <c r="K18" s="12">
        <v>5391</v>
      </c>
      <c r="L18" s="12">
        <v>188</v>
      </c>
      <c r="M18" s="12">
        <v>134</v>
      </c>
      <c r="N18" s="12">
        <v>160</v>
      </c>
      <c r="O18" s="12">
        <v>190</v>
      </c>
      <c r="P18" s="12">
        <v>3159</v>
      </c>
      <c r="Q18" s="11">
        <v>46049.474000000002</v>
      </c>
    </row>
    <row r="19" spans="1:17" x14ac:dyDescent="0.2">
      <c r="A19" s="3" t="s">
        <v>17</v>
      </c>
      <c r="B19" s="12">
        <v>225137</v>
      </c>
      <c r="C19" s="12">
        <v>21471</v>
      </c>
      <c r="D19" s="12">
        <v>299</v>
      </c>
      <c r="E19" s="12">
        <v>101</v>
      </c>
      <c r="F19" s="12">
        <v>191</v>
      </c>
      <c r="G19" s="12">
        <v>95</v>
      </c>
      <c r="H19" s="12">
        <v>8302.6679999999997</v>
      </c>
      <c r="I19" s="12">
        <v>6726.9913999999999</v>
      </c>
      <c r="J19" s="12">
        <v>4150</v>
      </c>
      <c r="K19" s="12">
        <v>805.56100000000004</v>
      </c>
      <c r="L19" s="8" t="s">
        <v>5</v>
      </c>
      <c r="M19" s="8" t="s">
        <v>5</v>
      </c>
      <c r="N19" s="8" t="s">
        <v>5</v>
      </c>
      <c r="O19" s="8" t="s">
        <v>5</v>
      </c>
      <c r="P19" s="12">
        <v>570</v>
      </c>
      <c r="Q19" s="11">
        <v>29769.5524</v>
      </c>
    </row>
    <row r="20" spans="1:17" x14ac:dyDescent="0.2">
      <c r="A20" s="3" t="s">
        <v>18</v>
      </c>
      <c r="B20" s="12">
        <v>2788</v>
      </c>
      <c r="C20" s="12">
        <v>256</v>
      </c>
      <c r="D20" s="12">
        <v>16261</v>
      </c>
      <c r="E20" s="12">
        <v>7220</v>
      </c>
      <c r="F20" s="12">
        <v>55853</v>
      </c>
      <c r="G20" s="12">
        <v>40230.938000000002</v>
      </c>
      <c r="H20" s="12">
        <v>3245.05</v>
      </c>
      <c r="I20" s="12">
        <v>3009</v>
      </c>
      <c r="J20" s="12">
        <v>22716</v>
      </c>
      <c r="K20" s="12">
        <v>11328</v>
      </c>
      <c r="L20" s="8" t="s">
        <v>5</v>
      </c>
      <c r="M20" s="8" t="s">
        <v>5</v>
      </c>
      <c r="N20" s="12">
        <v>65</v>
      </c>
      <c r="O20" s="12">
        <v>59</v>
      </c>
      <c r="P20" s="12">
        <v>10596.784</v>
      </c>
      <c r="Q20" s="11">
        <v>72699.722000000009</v>
      </c>
    </row>
    <row r="21" spans="1:17" x14ac:dyDescent="0.2">
      <c r="A21" s="3" t="s">
        <v>19</v>
      </c>
      <c r="B21" s="12">
        <v>1367529</v>
      </c>
      <c r="C21" s="12">
        <v>157509.622</v>
      </c>
      <c r="D21" s="12">
        <v>234742</v>
      </c>
      <c r="E21" s="12">
        <v>78805</v>
      </c>
      <c r="F21" s="12">
        <v>241876</v>
      </c>
      <c r="G21" s="12">
        <v>83672</v>
      </c>
      <c r="H21" s="12">
        <v>754.59500000000003</v>
      </c>
      <c r="I21" s="12">
        <v>1288</v>
      </c>
      <c r="J21" s="12">
        <v>217659</v>
      </c>
      <c r="K21" s="12">
        <v>107671</v>
      </c>
      <c r="L21" s="12">
        <v>55578</v>
      </c>
      <c r="M21" s="12">
        <v>102485</v>
      </c>
      <c r="N21" s="12">
        <v>73470</v>
      </c>
      <c r="O21" s="12">
        <v>54554</v>
      </c>
      <c r="P21" s="12">
        <v>103566.815</v>
      </c>
      <c r="Q21" s="11">
        <v>689552.43699999992</v>
      </c>
    </row>
    <row r="22" spans="1:17" x14ac:dyDescent="0.2">
      <c r="A22" s="3" t="s">
        <v>20</v>
      </c>
      <c r="B22" s="8" t="s">
        <v>5</v>
      </c>
      <c r="C22" s="8" t="s">
        <v>5</v>
      </c>
      <c r="D22" s="12">
        <v>1130</v>
      </c>
      <c r="E22" s="12">
        <v>579</v>
      </c>
      <c r="F22" s="8" t="s">
        <v>5</v>
      </c>
      <c r="G22" s="8" t="s">
        <v>5</v>
      </c>
      <c r="H22" s="12">
        <v>20.184000000000001</v>
      </c>
      <c r="I22" s="12">
        <v>66</v>
      </c>
      <c r="J22" s="8" t="s">
        <v>5</v>
      </c>
      <c r="K22" s="8" t="s">
        <v>5</v>
      </c>
      <c r="L22" s="12">
        <v>3</v>
      </c>
      <c r="M22" s="12"/>
      <c r="N22" s="8" t="s">
        <v>5</v>
      </c>
      <c r="O22" s="8" t="s">
        <v>5</v>
      </c>
      <c r="P22" s="12">
        <v>288</v>
      </c>
      <c r="Q22" s="11">
        <v>937</v>
      </c>
    </row>
    <row r="23" spans="1:17" x14ac:dyDescent="0.2">
      <c r="A23" s="3" t="s">
        <v>60</v>
      </c>
      <c r="B23" s="12">
        <v>4252006</v>
      </c>
      <c r="C23" s="12">
        <v>410745.46299999999</v>
      </c>
      <c r="D23" s="12">
        <v>65849</v>
      </c>
      <c r="E23" s="12">
        <v>13472.616</v>
      </c>
      <c r="F23" s="12">
        <v>72821</v>
      </c>
      <c r="G23" s="12">
        <v>59512.218000000001</v>
      </c>
      <c r="H23" s="12">
        <v>18145.207999999999</v>
      </c>
      <c r="I23" s="12">
        <v>17738</v>
      </c>
      <c r="J23" s="12">
        <v>76056</v>
      </c>
      <c r="K23" s="12">
        <v>26503</v>
      </c>
      <c r="L23" s="8" t="s">
        <v>5</v>
      </c>
      <c r="M23" s="8" t="s">
        <v>5</v>
      </c>
      <c r="N23" s="8" t="s">
        <v>5</v>
      </c>
      <c r="O23" s="8" t="s">
        <v>5</v>
      </c>
      <c r="P23" s="12">
        <v>1259.309</v>
      </c>
      <c r="Q23" s="11">
        <v>529229.60600000003</v>
      </c>
    </row>
    <row r="24" spans="1:17" x14ac:dyDescent="0.2">
      <c r="A24" s="3" t="s">
        <v>50</v>
      </c>
      <c r="B24" s="8" t="s">
        <v>5</v>
      </c>
      <c r="C24" s="8" t="s">
        <v>5</v>
      </c>
      <c r="D24" s="8" t="s">
        <v>5</v>
      </c>
      <c r="E24" s="8" t="s">
        <v>5</v>
      </c>
      <c r="F24" s="8" t="s">
        <v>5</v>
      </c>
      <c r="G24" s="8" t="s">
        <v>5</v>
      </c>
      <c r="H24" s="12">
        <v>1024.896</v>
      </c>
      <c r="I24" s="12">
        <v>640.92600000000004</v>
      </c>
      <c r="J24" s="8" t="s">
        <v>5</v>
      </c>
      <c r="K24" s="8" t="s">
        <v>5</v>
      </c>
      <c r="L24" s="8" t="s">
        <v>5</v>
      </c>
      <c r="M24" s="8"/>
      <c r="N24" s="8" t="s">
        <v>5</v>
      </c>
      <c r="O24" s="8" t="s">
        <v>5</v>
      </c>
      <c r="P24" s="12">
        <v>149.73400000000001</v>
      </c>
      <c r="Q24" s="11">
        <v>790.66</v>
      </c>
    </row>
    <row r="25" spans="1:17" x14ac:dyDescent="0.2">
      <c r="A25" s="3" t="s">
        <v>21</v>
      </c>
      <c r="B25" s="12">
        <v>11870</v>
      </c>
      <c r="C25" s="12">
        <v>1550</v>
      </c>
      <c r="D25" s="12">
        <v>4926</v>
      </c>
      <c r="E25" s="12">
        <v>1711</v>
      </c>
      <c r="F25" s="12">
        <v>16372</v>
      </c>
      <c r="G25" s="12">
        <v>16615</v>
      </c>
      <c r="H25" s="12">
        <v>16992.353999999999</v>
      </c>
      <c r="I25" s="12">
        <v>16464.525000000001</v>
      </c>
      <c r="J25" s="12">
        <v>6740</v>
      </c>
      <c r="K25" s="12">
        <v>2806</v>
      </c>
      <c r="L25" s="8" t="s">
        <v>5</v>
      </c>
      <c r="M25" s="8" t="s">
        <v>5</v>
      </c>
      <c r="N25" s="8" t="s">
        <v>5</v>
      </c>
      <c r="O25" s="8" t="s">
        <v>5</v>
      </c>
      <c r="P25" s="12">
        <v>12250</v>
      </c>
      <c r="Q25" s="11">
        <v>51396.525000000001</v>
      </c>
    </row>
    <row r="26" spans="1:17" x14ac:dyDescent="0.2">
      <c r="A26" s="3" t="s">
        <v>44</v>
      </c>
      <c r="B26" s="12">
        <v>9</v>
      </c>
      <c r="C26" s="12">
        <v>13</v>
      </c>
      <c r="D26" s="8" t="s">
        <v>5</v>
      </c>
      <c r="E26" s="8" t="s">
        <v>5</v>
      </c>
      <c r="F26" s="8" t="s">
        <v>5</v>
      </c>
      <c r="G26" s="8" t="s">
        <v>5</v>
      </c>
      <c r="H26" s="8" t="s">
        <v>5</v>
      </c>
      <c r="I26" s="8" t="s">
        <v>5</v>
      </c>
      <c r="J26" s="8" t="s">
        <v>5</v>
      </c>
      <c r="K26" s="8" t="s">
        <v>5</v>
      </c>
      <c r="L26" s="8" t="s">
        <v>5</v>
      </c>
      <c r="M26" s="8" t="s">
        <v>5</v>
      </c>
      <c r="N26" s="12">
        <v>33</v>
      </c>
      <c r="O26" s="12">
        <v>127</v>
      </c>
      <c r="P26" s="12">
        <v>535</v>
      </c>
      <c r="Q26" s="11">
        <v>675</v>
      </c>
    </row>
    <row r="27" spans="1:17" x14ac:dyDescent="0.2">
      <c r="A27" s="3" t="s">
        <v>22</v>
      </c>
      <c r="B27" s="12">
        <v>950</v>
      </c>
      <c r="C27" s="12">
        <v>119.431</v>
      </c>
      <c r="D27" s="12">
        <v>8337</v>
      </c>
      <c r="E27" s="12">
        <v>3713.1550000000002</v>
      </c>
      <c r="F27" s="8" t="s">
        <v>5</v>
      </c>
      <c r="G27" s="8" t="s">
        <v>5</v>
      </c>
      <c r="H27" s="12">
        <v>2602.31</v>
      </c>
      <c r="I27" s="12">
        <v>4081.7559999999999</v>
      </c>
      <c r="J27" s="12">
        <v>513</v>
      </c>
      <c r="K27" s="12">
        <v>296</v>
      </c>
      <c r="L27" s="12">
        <v>52</v>
      </c>
      <c r="M27" s="12">
        <v>55</v>
      </c>
      <c r="N27" s="12">
        <v>392</v>
      </c>
      <c r="O27" s="12">
        <v>205</v>
      </c>
      <c r="P27" s="12">
        <v>1897.79</v>
      </c>
      <c r="Q27" s="11">
        <v>10368.132000000001</v>
      </c>
    </row>
    <row r="28" spans="1:17" x14ac:dyDescent="0.2">
      <c r="A28" s="3" t="s">
        <v>23</v>
      </c>
      <c r="B28" s="12">
        <v>4</v>
      </c>
      <c r="C28" s="12">
        <v>2</v>
      </c>
      <c r="D28" s="12">
        <v>1042</v>
      </c>
      <c r="E28" s="12">
        <v>497</v>
      </c>
      <c r="F28" s="8" t="s">
        <v>5</v>
      </c>
      <c r="G28" s="8" t="s">
        <v>5</v>
      </c>
      <c r="H28" s="12">
        <v>2.722</v>
      </c>
      <c r="I28" s="12">
        <v>11</v>
      </c>
      <c r="J28" s="12">
        <v>6</v>
      </c>
      <c r="K28" s="12">
        <v>5</v>
      </c>
      <c r="L28" s="12">
        <v>85</v>
      </c>
      <c r="M28" s="12"/>
      <c r="N28" s="8" t="s">
        <v>5</v>
      </c>
      <c r="O28" s="8" t="s">
        <v>5</v>
      </c>
      <c r="P28" s="12">
        <v>602</v>
      </c>
      <c r="Q28" s="11">
        <v>1233</v>
      </c>
    </row>
    <row r="29" spans="1:17" x14ac:dyDescent="0.2">
      <c r="A29" s="3" t="s">
        <v>24</v>
      </c>
      <c r="B29" s="8" t="s">
        <v>5</v>
      </c>
      <c r="C29" s="8" t="s">
        <v>5</v>
      </c>
      <c r="D29" s="8" t="s">
        <v>5</v>
      </c>
      <c r="E29" s="8" t="s">
        <v>5</v>
      </c>
      <c r="F29" s="12">
        <v>1050</v>
      </c>
      <c r="G29" s="12">
        <v>753</v>
      </c>
      <c r="H29" s="8">
        <v>100</v>
      </c>
      <c r="I29" s="8">
        <v>67.003</v>
      </c>
      <c r="J29" s="12">
        <v>999</v>
      </c>
      <c r="K29" s="12">
        <v>341</v>
      </c>
      <c r="L29" s="8" t="s">
        <v>5</v>
      </c>
      <c r="M29" s="8" t="s">
        <v>5</v>
      </c>
      <c r="N29" s="8" t="s">
        <v>5</v>
      </c>
      <c r="O29" s="8" t="s">
        <v>5</v>
      </c>
      <c r="P29" s="8" t="s">
        <v>5</v>
      </c>
      <c r="Q29" s="11">
        <v>1161.0029999999999</v>
      </c>
    </row>
    <row r="30" spans="1:17" x14ac:dyDescent="0.2">
      <c r="A30" s="3" t="s">
        <v>25</v>
      </c>
      <c r="B30" s="8" t="s">
        <v>5</v>
      </c>
      <c r="C30" s="8" t="s">
        <v>5</v>
      </c>
      <c r="D30" s="12">
        <v>17</v>
      </c>
      <c r="E30" s="12">
        <v>4</v>
      </c>
      <c r="F30" s="8" t="s">
        <v>5</v>
      </c>
      <c r="G30" s="8" t="s">
        <v>5</v>
      </c>
      <c r="H30" s="12">
        <v>1255.3230000000001</v>
      </c>
      <c r="I30" s="12">
        <v>1980.4059999999999</v>
      </c>
      <c r="J30" s="12">
        <v>281</v>
      </c>
      <c r="K30" s="12">
        <v>294</v>
      </c>
      <c r="L30" s="12">
        <v>28</v>
      </c>
      <c r="M30" s="12">
        <v>31</v>
      </c>
      <c r="N30" s="12">
        <v>111</v>
      </c>
      <c r="O30" s="12">
        <v>58</v>
      </c>
      <c r="P30" s="12">
        <v>694.78</v>
      </c>
      <c r="Q30" s="11">
        <v>3062.1859999999997</v>
      </c>
    </row>
    <row r="31" spans="1:17" x14ac:dyDescent="0.2">
      <c r="A31" s="3" t="s">
        <v>26</v>
      </c>
      <c r="B31" s="12">
        <v>213176</v>
      </c>
      <c r="C31" s="12">
        <v>23462</v>
      </c>
      <c r="D31" s="12">
        <v>29528</v>
      </c>
      <c r="E31" s="12">
        <v>10669</v>
      </c>
      <c r="F31" s="12">
        <v>3662</v>
      </c>
      <c r="G31" s="12">
        <v>3167.3910000000001</v>
      </c>
      <c r="H31" s="12">
        <v>36665.523999999998</v>
      </c>
      <c r="I31" s="12">
        <v>33032</v>
      </c>
      <c r="J31" s="12">
        <v>9256</v>
      </c>
      <c r="K31" s="12">
        <v>3953</v>
      </c>
      <c r="L31" s="8" t="s">
        <v>5</v>
      </c>
      <c r="M31" s="8" t="s">
        <v>5</v>
      </c>
      <c r="N31" s="12">
        <v>15688</v>
      </c>
      <c r="O31" s="12">
        <v>3906</v>
      </c>
      <c r="P31" s="12">
        <v>1022.136</v>
      </c>
      <c r="Q31" s="11">
        <v>79210.527000000002</v>
      </c>
    </row>
    <row r="32" spans="1:17" x14ac:dyDescent="0.2">
      <c r="A32" s="3" t="s">
        <v>27</v>
      </c>
      <c r="B32" s="12">
        <v>734</v>
      </c>
      <c r="C32" s="12">
        <v>188</v>
      </c>
      <c r="D32" s="12">
        <v>5851</v>
      </c>
      <c r="E32" s="12">
        <v>2673.6979999999999</v>
      </c>
      <c r="F32" s="8" t="s">
        <v>5</v>
      </c>
      <c r="G32" s="8" t="s">
        <v>5</v>
      </c>
      <c r="H32" s="12">
        <v>359.09699999999998</v>
      </c>
      <c r="I32" s="12">
        <v>1380.818</v>
      </c>
      <c r="J32" s="12">
        <v>1021</v>
      </c>
      <c r="K32" s="12">
        <v>562</v>
      </c>
      <c r="L32" s="12">
        <v>1042</v>
      </c>
      <c r="M32" s="12">
        <v>852</v>
      </c>
      <c r="N32" s="12">
        <v>249</v>
      </c>
      <c r="O32" s="12">
        <v>129</v>
      </c>
      <c r="P32" s="12">
        <v>3255.4319999999998</v>
      </c>
      <c r="Q32" s="11">
        <v>9040.9480000000003</v>
      </c>
    </row>
    <row r="33" spans="1:17" x14ac:dyDescent="0.2">
      <c r="A33" s="3" t="s">
        <v>28</v>
      </c>
      <c r="B33" s="8" t="s">
        <v>5</v>
      </c>
      <c r="C33" s="8" t="s">
        <v>5</v>
      </c>
      <c r="D33" s="8" t="s">
        <v>5</v>
      </c>
      <c r="E33" s="8" t="s">
        <v>5</v>
      </c>
      <c r="F33" s="8" t="s">
        <v>5</v>
      </c>
      <c r="G33" s="8" t="s">
        <v>5</v>
      </c>
      <c r="H33" s="12">
        <v>1671.1669999999999</v>
      </c>
      <c r="I33" s="12">
        <v>1102</v>
      </c>
      <c r="J33" s="8" t="s">
        <v>5</v>
      </c>
      <c r="K33" s="8" t="s">
        <v>5</v>
      </c>
      <c r="L33" s="12">
        <v>77</v>
      </c>
      <c r="M33" s="12">
        <v>91</v>
      </c>
      <c r="N33" s="8" t="s">
        <v>5</v>
      </c>
      <c r="O33" s="8" t="s">
        <v>5</v>
      </c>
      <c r="P33" s="12">
        <v>239</v>
      </c>
      <c r="Q33" s="11">
        <v>1432</v>
      </c>
    </row>
    <row r="34" spans="1:17" x14ac:dyDescent="0.2">
      <c r="A34" s="3" t="s">
        <v>29</v>
      </c>
      <c r="B34" s="8" t="s">
        <v>5</v>
      </c>
      <c r="C34" s="8" t="s">
        <v>5</v>
      </c>
      <c r="D34" s="12">
        <v>5706</v>
      </c>
      <c r="E34" s="12">
        <v>2574</v>
      </c>
      <c r="F34" s="12">
        <v>8954</v>
      </c>
      <c r="G34" s="12">
        <v>7784</v>
      </c>
      <c r="H34" s="12">
        <v>12364.166999999999</v>
      </c>
      <c r="I34" s="12">
        <v>9197</v>
      </c>
      <c r="J34" s="12">
        <v>5697</v>
      </c>
      <c r="K34" s="12">
        <v>1925</v>
      </c>
      <c r="L34" s="8" t="s">
        <v>5</v>
      </c>
      <c r="M34" s="8" t="s">
        <v>5</v>
      </c>
      <c r="N34" s="12">
        <v>148</v>
      </c>
      <c r="O34" s="12">
        <v>164</v>
      </c>
      <c r="P34" s="12">
        <v>1650</v>
      </c>
      <c r="Q34" s="11">
        <v>23294</v>
      </c>
    </row>
    <row r="35" spans="1:17" x14ac:dyDescent="0.2">
      <c r="A35" s="3" t="s">
        <v>30</v>
      </c>
      <c r="B35" s="8" t="s">
        <v>5</v>
      </c>
      <c r="C35" s="8" t="s">
        <v>5</v>
      </c>
      <c r="D35" s="12">
        <v>783</v>
      </c>
      <c r="E35" s="12">
        <v>255</v>
      </c>
      <c r="F35" s="12">
        <v>1085</v>
      </c>
      <c r="G35" s="12">
        <v>813</v>
      </c>
      <c r="H35" s="12">
        <v>23.92</v>
      </c>
      <c r="I35" s="12">
        <v>242</v>
      </c>
      <c r="J35" s="8" t="s">
        <v>5</v>
      </c>
      <c r="K35" s="8" t="s">
        <v>5</v>
      </c>
      <c r="L35" s="8" t="s">
        <v>5</v>
      </c>
      <c r="M35" s="8" t="s">
        <v>5</v>
      </c>
      <c r="N35" s="8" t="s">
        <v>5</v>
      </c>
      <c r="O35" s="8" t="s">
        <v>5</v>
      </c>
      <c r="P35" s="12">
        <v>183</v>
      </c>
      <c r="Q35" s="11">
        <v>1493</v>
      </c>
    </row>
    <row r="36" spans="1:17" x14ac:dyDescent="0.2">
      <c r="A36" s="3" t="s">
        <v>31</v>
      </c>
      <c r="B36" s="8" t="s">
        <v>5</v>
      </c>
      <c r="C36" s="8" t="s">
        <v>5</v>
      </c>
      <c r="D36" s="12">
        <v>81</v>
      </c>
      <c r="E36" s="12">
        <v>49</v>
      </c>
      <c r="F36" s="8" t="s">
        <v>5</v>
      </c>
      <c r="G36" s="8" t="s">
        <v>5</v>
      </c>
      <c r="H36" s="8" t="s">
        <v>5</v>
      </c>
      <c r="I36" s="8" t="s">
        <v>5</v>
      </c>
      <c r="J36" s="8" t="s">
        <v>5</v>
      </c>
      <c r="K36" s="8" t="s">
        <v>5</v>
      </c>
      <c r="L36" s="8" t="s">
        <v>5</v>
      </c>
      <c r="M36" s="8" t="s">
        <v>5</v>
      </c>
      <c r="N36" s="12">
        <v>700</v>
      </c>
      <c r="O36" s="12">
        <v>1417</v>
      </c>
      <c r="P36" s="12">
        <v>4</v>
      </c>
      <c r="Q36" s="11">
        <v>1470</v>
      </c>
    </row>
    <row r="37" spans="1:17" x14ac:dyDescent="0.2">
      <c r="A37" s="3" t="s">
        <v>32</v>
      </c>
      <c r="B37" s="8" t="s">
        <v>5</v>
      </c>
      <c r="C37" s="8" t="s">
        <v>5</v>
      </c>
      <c r="D37" s="12">
        <v>36</v>
      </c>
      <c r="E37" s="12">
        <v>5</v>
      </c>
      <c r="F37" s="8" t="s">
        <v>5</v>
      </c>
      <c r="G37" s="8" t="s">
        <v>5</v>
      </c>
      <c r="H37" s="12">
        <v>1899.3530000000001</v>
      </c>
      <c r="I37" s="12">
        <v>1953.655</v>
      </c>
      <c r="J37" s="8" t="s">
        <v>5</v>
      </c>
      <c r="K37" s="8" t="s">
        <v>5</v>
      </c>
      <c r="L37" s="8" t="s">
        <v>5</v>
      </c>
      <c r="M37" s="8" t="s">
        <v>5</v>
      </c>
      <c r="N37" s="8" t="s">
        <v>5</v>
      </c>
      <c r="O37" s="8" t="s">
        <v>5</v>
      </c>
      <c r="P37" s="12">
        <v>60.654000000000003</v>
      </c>
      <c r="Q37" s="11">
        <v>2020.309</v>
      </c>
    </row>
    <row r="38" spans="1:17" x14ac:dyDescent="0.2">
      <c r="A38" s="3" t="s">
        <v>34</v>
      </c>
      <c r="B38" s="12">
        <v>95687</v>
      </c>
      <c r="C38" s="12">
        <v>9313</v>
      </c>
      <c r="D38" s="12">
        <v>165752</v>
      </c>
      <c r="E38" s="12">
        <v>33557.792000000001</v>
      </c>
      <c r="F38" s="12">
        <v>45139</v>
      </c>
      <c r="G38" s="12">
        <v>32912</v>
      </c>
      <c r="H38" s="12">
        <v>2378.8710000000001</v>
      </c>
      <c r="I38" s="12">
        <v>2627</v>
      </c>
      <c r="J38" s="12">
        <v>30582</v>
      </c>
      <c r="K38" s="12">
        <v>12786</v>
      </c>
      <c r="L38" s="8" t="s">
        <v>5</v>
      </c>
      <c r="M38" s="12">
        <v>35</v>
      </c>
      <c r="N38" s="8" t="s">
        <v>5</v>
      </c>
      <c r="O38" s="8" t="s">
        <v>5</v>
      </c>
      <c r="P38" s="12">
        <v>1181</v>
      </c>
      <c r="Q38" s="11">
        <v>92411.792000000001</v>
      </c>
    </row>
    <row r="39" spans="1:17" x14ac:dyDescent="0.2">
      <c r="A39" s="3" t="s">
        <v>35</v>
      </c>
      <c r="B39" s="12">
        <v>47308</v>
      </c>
      <c r="C39" s="12">
        <v>4382</v>
      </c>
      <c r="D39" s="12">
        <v>53316</v>
      </c>
      <c r="E39" s="12">
        <v>10895</v>
      </c>
      <c r="F39" s="12">
        <v>19044</v>
      </c>
      <c r="G39" s="12">
        <v>15378.258</v>
      </c>
      <c r="H39" s="12">
        <v>6708.7359999999999</v>
      </c>
      <c r="I39" s="12">
        <v>4987.1450000000004</v>
      </c>
      <c r="J39" s="12">
        <v>56</v>
      </c>
      <c r="K39" s="12">
        <v>23</v>
      </c>
      <c r="L39" s="8" t="s">
        <v>5</v>
      </c>
      <c r="M39" s="8" t="s">
        <v>5</v>
      </c>
      <c r="N39" s="8" t="s">
        <v>5</v>
      </c>
      <c r="O39" s="8" t="s">
        <v>5</v>
      </c>
      <c r="P39" s="12">
        <v>803</v>
      </c>
      <c r="Q39" s="11">
        <v>36468.402999999998</v>
      </c>
    </row>
    <row r="40" spans="1:17" x14ac:dyDescent="0.2">
      <c r="A40" s="3" t="s">
        <v>36</v>
      </c>
      <c r="B40" s="12">
        <v>18</v>
      </c>
      <c r="C40" s="12">
        <v>7</v>
      </c>
      <c r="D40" s="12">
        <v>6580</v>
      </c>
      <c r="E40" s="12">
        <v>2985.8589999999999</v>
      </c>
      <c r="F40" s="8" t="s">
        <v>5</v>
      </c>
      <c r="G40" s="8" t="s">
        <v>5</v>
      </c>
      <c r="H40" s="12">
        <v>129.80799999999999</v>
      </c>
      <c r="I40" s="12">
        <v>543.572</v>
      </c>
      <c r="J40" s="12">
        <v>173</v>
      </c>
      <c r="K40" s="12">
        <v>130</v>
      </c>
      <c r="L40" s="12">
        <v>680</v>
      </c>
      <c r="M40" s="12">
        <v>557</v>
      </c>
      <c r="N40" s="12">
        <v>23</v>
      </c>
      <c r="O40" s="12">
        <v>9</v>
      </c>
      <c r="P40" s="12">
        <v>2458.6529999999998</v>
      </c>
      <c r="Q40" s="11">
        <v>6695.2430000000004</v>
      </c>
    </row>
    <row r="41" spans="1:17" x14ac:dyDescent="0.2">
      <c r="A41" s="3" t="s">
        <v>37</v>
      </c>
      <c r="B41" s="12">
        <v>47200</v>
      </c>
      <c r="C41" s="12">
        <v>4543.4260000000004</v>
      </c>
      <c r="D41" s="8" t="s">
        <v>5</v>
      </c>
      <c r="E41" s="8" t="s">
        <v>5</v>
      </c>
      <c r="F41" s="8" t="s">
        <v>5</v>
      </c>
      <c r="G41" s="8" t="s">
        <v>5</v>
      </c>
      <c r="H41" s="12">
        <v>492.62099999999998</v>
      </c>
      <c r="I41" s="12">
        <v>324</v>
      </c>
      <c r="J41" s="8" t="s">
        <v>5</v>
      </c>
      <c r="K41" s="8" t="s">
        <v>5</v>
      </c>
      <c r="L41" s="12">
        <v>1</v>
      </c>
      <c r="M41" s="12">
        <v>4</v>
      </c>
      <c r="N41" s="8" t="s">
        <v>5</v>
      </c>
      <c r="O41" s="8" t="s">
        <v>5</v>
      </c>
      <c r="P41" s="12">
        <v>271</v>
      </c>
      <c r="Q41" s="11">
        <v>5142.4260000000004</v>
      </c>
    </row>
    <row r="42" spans="1:17" x14ac:dyDescent="0.2">
      <c r="A42" s="3" t="s">
        <v>38</v>
      </c>
      <c r="B42" s="12">
        <v>15918</v>
      </c>
      <c r="C42" s="12">
        <v>2717</v>
      </c>
      <c r="D42" s="12">
        <v>528327</v>
      </c>
      <c r="E42" s="12">
        <v>386700.283</v>
      </c>
      <c r="F42" s="12">
        <v>18336</v>
      </c>
      <c r="G42" s="12">
        <v>14244</v>
      </c>
      <c r="H42" s="12">
        <v>5891.68</v>
      </c>
      <c r="I42" s="12">
        <v>3563.5940000000001</v>
      </c>
      <c r="J42" s="12">
        <v>84680</v>
      </c>
      <c r="K42" s="12">
        <v>44471</v>
      </c>
      <c r="L42" s="12">
        <v>3534</v>
      </c>
      <c r="M42" s="12">
        <v>2412</v>
      </c>
      <c r="N42" s="12">
        <v>5311</v>
      </c>
      <c r="O42" s="12">
        <v>2950</v>
      </c>
      <c r="P42" s="12">
        <v>71035.459000000003</v>
      </c>
      <c r="Q42" s="11">
        <v>528092.33600000001</v>
      </c>
    </row>
    <row r="43" spans="1:17" x14ac:dyDescent="0.2">
      <c r="A43" s="3" t="s">
        <v>39</v>
      </c>
      <c r="B43" s="12">
        <v>3</v>
      </c>
      <c r="C43" s="12">
        <v>1</v>
      </c>
      <c r="D43" s="12">
        <v>1183</v>
      </c>
      <c r="E43" s="12">
        <v>514</v>
      </c>
      <c r="F43" s="8" t="s">
        <v>5</v>
      </c>
      <c r="G43" s="8" t="s">
        <v>5</v>
      </c>
      <c r="H43" s="12">
        <v>137.11000000000001</v>
      </c>
      <c r="I43" s="12">
        <v>503</v>
      </c>
      <c r="J43" s="12">
        <v>68</v>
      </c>
      <c r="K43" s="12">
        <v>55</v>
      </c>
      <c r="L43" s="12">
        <v>36</v>
      </c>
      <c r="M43" s="12"/>
      <c r="N43" s="8" t="s">
        <v>5</v>
      </c>
      <c r="O43" s="8" t="s">
        <v>5</v>
      </c>
      <c r="P43" s="12">
        <v>343</v>
      </c>
      <c r="Q43" s="11">
        <v>1456</v>
      </c>
    </row>
    <row r="44" spans="1:17" x14ac:dyDescent="0.2">
      <c r="A44" s="3" t="s">
        <v>40</v>
      </c>
      <c r="B44" s="12">
        <v>24112</v>
      </c>
      <c r="C44" s="12">
        <v>1442</v>
      </c>
      <c r="D44" s="12">
        <v>29529</v>
      </c>
      <c r="E44" s="12">
        <v>7469.6009999999997</v>
      </c>
      <c r="F44" s="12">
        <v>10256</v>
      </c>
      <c r="G44" s="12">
        <v>7136</v>
      </c>
      <c r="H44" s="12">
        <v>790.92200000000003</v>
      </c>
      <c r="I44" s="12">
        <v>708</v>
      </c>
      <c r="J44" s="12">
        <v>3287</v>
      </c>
      <c r="K44" s="12">
        <v>1204</v>
      </c>
      <c r="L44" s="8" t="s">
        <v>5</v>
      </c>
      <c r="M44" s="8" t="s">
        <v>5</v>
      </c>
      <c r="N44" s="12">
        <v>18</v>
      </c>
      <c r="O44" s="12">
        <v>62</v>
      </c>
      <c r="P44" s="12">
        <v>141</v>
      </c>
      <c r="Q44" s="11">
        <v>18162.600999999999</v>
      </c>
    </row>
    <row r="45" spans="1:17" s="14" customFormat="1" x14ac:dyDescent="0.2">
      <c r="A45" s="3" t="s">
        <v>67</v>
      </c>
      <c r="B45" s="19">
        <v>335</v>
      </c>
      <c r="C45" s="19">
        <v>97.51300000003539</v>
      </c>
      <c r="D45" s="19">
        <v>3376</v>
      </c>
      <c r="E45" s="19">
        <v>2196.1620000000112</v>
      </c>
      <c r="F45" s="19">
        <v>362</v>
      </c>
      <c r="G45" s="19">
        <v>277.63800000003539</v>
      </c>
      <c r="H45" s="19">
        <v>1730.4670000000624</v>
      </c>
      <c r="I45" s="19">
        <v>1596.0905999997631</v>
      </c>
      <c r="J45" s="19">
        <v>856</v>
      </c>
      <c r="K45" s="19">
        <v>356.62800000002608</v>
      </c>
      <c r="L45" s="19">
        <v>51</v>
      </c>
      <c r="M45" s="19">
        <v>199</v>
      </c>
      <c r="N45" s="19">
        <v>166</v>
      </c>
      <c r="O45" s="19">
        <v>99</v>
      </c>
      <c r="P45" s="19">
        <v>10123.841000000015</v>
      </c>
      <c r="Q45" s="24">
        <v>14807.789600000717</v>
      </c>
    </row>
    <row r="46" spans="1:17" x14ac:dyDescent="0.2">
      <c r="A46" s="27" t="s">
        <v>41</v>
      </c>
      <c r="B46" s="34">
        <v>7603621</v>
      </c>
      <c r="C46" s="34">
        <v>758086.72</v>
      </c>
      <c r="D46" s="34">
        <v>1723866</v>
      </c>
      <c r="E46" s="34">
        <v>863991.31</v>
      </c>
      <c r="F46" s="34">
        <v>783891</v>
      </c>
      <c r="G46" s="34">
        <v>518188.01699999999</v>
      </c>
      <c r="H46" s="34">
        <v>498295.86</v>
      </c>
      <c r="I46" s="34">
        <v>556588.08299999998</v>
      </c>
      <c r="J46" s="34">
        <v>646092</v>
      </c>
      <c r="K46" s="34">
        <v>291394.16600000003</v>
      </c>
      <c r="L46" s="34">
        <v>101978</v>
      </c>
      <c r="M46" s="34">
        <v>145345</v>
      </c>
      <c r="N46" s="34">
        <v>134546</v>
      </c>
      <c r="O46" s="34">
        <v>78820</v>
      </c>
      <c r="P46" s="34">
        <v>482358.43099999998</v>
      </c>
      <c r="Q46" s="34">
        <v>3694742.3090000004</v>
      </c>
    </row>
    <row r="48" spans="1:17" ht="12.75" customHeight="1" x14ac:dyDescent="0.2">
      <c r="A48" s="5" t="s">
        <v>54</v>
      </c>
      <c r="Q48" s="10"/>
    </row>
    <row r="49" spans="1:17" ht="12.75" customHeight="1" x14ac:dyDescent="0.2">
      <c r="A49" s="31" t="s">
        <v>70</v>
      </c>
      <c r="Q49" s="10"/>
    </row>
    <row r="50" spans="1:17" ht="12.75" customHeight="1" x14ac:dyDescent="0.2">
      <c r="A50" s="6"/>
      <c r="Q50" s="10"/>
    </row>
    <row r="51" spans="1:17" ht="12.75" customHeight="1" x14ac:dyDescent="0.2">
      <c r="A51" s="2" t="s">
        <v>53</v>
      </c>
    </row>
    <row r="52" spans="1:17" ht="12.75" customHeight="1" x14ac:dyDescent="0.2">
      <c r="A52" s="3" t="s">
        <v>62</v>
      </c>
    </row>
    <row r="53" spans="1:17" ht="12.75" customHeight="1" x14ac:dyDescent="0.2">
      <c r="A53" s="3" t="s">
        <v>75</v>
      </c>
    </row>
    <row r="54" spans="1:17" ht="12.75" customHeight="1" x14ac:dyDescent="0.2">
      <c r="A54" s="3" t="s">
        <v>63</v>
      </c>
    </row>
    <row r="55" spans="1:17" ht="12.75" customHeight="1" x14ac:dyDescent="0.2">
      <c r="A55" s="3" t="s">
        <v>76</v>
      </c>
    </row>
    <row r="56" spans="1:17" ht="12.75" customHeight="1" x14ac:dyDescent="0.2">
      <c r="A56" s="3" t="s">
        <v>66</v>
      </c>
    </row>
    <row r="57" spans="1:17" ht="12.75" customHeight="1" x14ac:dyDescent="0.2">
      <c r="A57" s="3" t="s">
        <v>71</v>
      </c>
    </row>
    <row r="58" spans="1:17" ht="12.75" customHeight="1" x14ac:dyDescent="0.2"/>
    <row r="59" spans="1:17" ht="12.75" customHeight="1" x14ac:dyDescent="0.2">
      <c r="A59" s="7" t="s">
        <v>55</v>
      </c>
    </row>
    <row r="60" spans="1:17" ht="12.75" customHeight="1" x14ac:dyDescent="0.2">
      <c r="A60" s="6" t="s">
        <v>56</v>
      </c>
    </row>
    <row r="61" spans="1:17" ht="12.75" customHeight="1" x14ac:dyDescent="0.2">
      <c r="A61" s="4" t="s">
        <v>46</v>
      </c>
    </row>
  </sheetData>
  <mergeCells count="8">
    <mergeCell ref="N3:O3"/>
    <mergeCell ref="A3:A5"/>
    <mergeCell ref="B3:C3"/>
    <mergeCell ref="D3:E3"/>
    <mergeCell ref="F3:G3"/>
    <mergeCell ref="H3:I3"/>
    <mergeCell ref="J3:K3"/>
    <mergeCell ref="L3:M3"/>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9"/>
  <sheetViews>
    <sheetView tabSelected="1" workbookViewId="0">
      <selection activeCell="U13" sqref="U13"/>
    </sheetView>
  </sheetViews>
  <sheetFormatPr defaultRowHeight="12.75" x14ac:dyDescent="0.2"/>
  <cols>
    <col min="1" max="1" width="30.7109375" customWidth="1"/>
    <col min="2" max="17" width="9.7109375" customWidth="1"/>
  </cols>
  <sheetData>
    <row r="1" spans="1:31" ht="16.5" x14ac:dyDescent="0.2">
      <c r="A1" s="1" t="s">
        <v>388</v>
      </c>
    </row>
    <row r="3" spans="1:31" ht="31.5" customHeight="1" x14ac:dyDescent="0.2">
      <c r="A3" s="103" t="s">
        <v>47</v>
      </c>
      <c r="B3" s="105" t="s">
        <v>48</v>
      </c>
      <c r="C3" s="105"/>
      <c r="D3" s="106" t="s">
        <v>72</v>
      </c>
      <c r="E3" s="106"/>
      <c r="F3" s="105" t="s">
        <v>49</v>
      </c>
      <c r="G3" s="105"/>
      <c r="H3" s="105" t="s">
        <v>215</v>
      </c>
      <c r="I3" s="105"/>
      <c r="J3" s="105" t="s">
        <v>0</v>
      </c>
      <c r="K3" s="105"/>
      <c r="L3" s="102" t="s">
        <v>395</v>
      </c>
      <c r="M3" s="102"/>
      <c r="N3" s="102" t="s">
        <v>356</v>
      </c>
      <c r="O3" s="102"/>
      <c r="P3" s="32" t="s">
        <v>206</v>
      </c>
      <c r="Q3" s="32" t="s">
        <v>207</v>
      </c>
    </row>
    <row r="4" spans="1:31" x14ac:dyDescent="0.2">
      <c r="A4" s="103"/>
      <c r="B4" s="29" t="s">
        <v>2</v>
      </c>
      <c r="C4" s="30" t="s">
        <v>64</v>
      </c>
      <c r="D4" s="29" t="s">
        <v>2</v>
      </c>
      <c r="E4" s="30" t="s">
        <v>64</v>
      </c>
      <c r="F4" s="29" t="s">
        <v>2</v>
      </c>
      <c r="G4" s="30" t="s">
        <v>64</v>
      </c>
      <c r="H4" s="86" t="s">
        <v>2</v>
      </c>
      <c r="I4" s="30" t="s">
        <v>64</v>
      </c>
      <c r="J4" s="29" t="s">
        <v>2</v>
      </c>
      <c r="K4" s="30" t="s">
        <v>64</v>
      </c>
      <c r="L4" s="29" t="s">
        <v>2</v>
      </c>
      <c r="M4" s="30" t="s">
        <v>64</v>
      </c>
      <c r="N4" s="29" t="s">
        <v>2</v>
      </c>
      <c r="O4" s="30" t="s">
        <v>64</v>
      </c>
      <c r="P4" s="30" t="s">
        <v>64</v>
      </c>
      <c r="Q4" s="30" t="s">
        <v>64</v>
      </c>
    </row>
    <row r="5" spans="1:31" x14ac:dyDescent="0.2">
      <c r="A5" s="104"/>
      <c r="B5" s="17" t="s">
        <v>73</v>
      </c>
      <c r="C5" s="16" t="s">
        <v>3</v>
      </c>
      <c r="D5" s="17" t="s">
        <v>74</v>
      </c>
      <c r="E5" s="16" t="s">
        <v>3</v>
      </c>
      <c r="F5" s="17" t="s">
        <v>52</v>
      </c>
      <c r="G5" s="16" t="s">
        <v>3</v>
      </c>
      <c r="H5" s="87" t="s">
        <v>52</v>
      </c>
      <c r="I5" s="16" t="s">
        <v>3</v>
      </c>
      <c r="J5" s="15" t="s">
        <v>57</v>
      </c>
      <c r="K5" s="16" t="s">
        <v>3</v>
      </c>
      <c r="L5" s="15" t="s">
        <v>57</v>
      </c>
      <c r="M5" s="16" t="s">
        <v>3</v>
      </c>
      <c r="N5" s="15" t="s">
        <v>57</v>
      </c>
      <c r="O5" s="16" t="s">
        <v>3</v>
      </c>
      <c r="P5" s="16" t="s">
        <v>3</v>
      </c>
      <c r="Q5" s="16" t="s">
        <v>3</v>
      </c>
    </row>
    <row r="6" spans="1:31" x14ac:dyDescent="0.2">
      <c r="A6" s="3" t="s">
        <v>4</v>
      </c>
      <c r="B6" s="91">
        <v>0.26200000000000001</v>
      </c>
      <c r="C6" s="91">
        <v>2.181</v>
      </c>
      <c r="D6" s="91">
        <v>2381.3879999999999</v>
      </c>
      <c r="E6" s="91">
        <v>1406.796</v>
      </c>
      <c r="F6" s="91">
        <v>0</v>
      </c>
      <c r="G6" s="91">
        <v>0</v>
      </c>
      <c r="H6" s="91">
        <v>5.0000000000000001E-3</v>
      </c>
      <c r="I6" s="91">
        <v>0.20899999999999999</v>
      </c>
      <c r="J6" s="91">
        <v>227.09</v>
      </c>
      <c r="K6" s="91">
        <v>38.860999999999997</v>
      </c>
      <c r="L6" s="91">
        <v>486.09055224799175</v>
      </c>
      <c r="M6" s="91">
        <v>537.74400000000003</v>
      </c>
      <c r="N6" s="91">
        <v>0</v>
      </c>
      <c r="O6" s="91">
        <v>0</v>
      </c>
      <c r="P6" s="91">
        <v>1312.4259999999999</v>
      </c>
      <c r="Q6" s="92">
        <v>3298.2170000000001</v>
      </c>
      <c r="R6" s="70"/>
      <c r="S6" s="70"/>
      <c r="T6" s="70"/>
      <c r="U6" s="70"/>
      <c r="V6" s="70"/>
      <c r="W6" s="70"/>
      <c r="X6" s="70"/>
      <c r="Y6" s="70"/>
      <c r="Z6" s="70"/>
      <c r="AA6" s="70"/>
      <c r="AB6" s="70"/>
      <c r="AC6" s="70"/>
      <c r="AD6" s="70"/>
      <c r="AE6" s="70"/>
    </row>
    <row r="7" spans="1:31" x14ac:dyDescent="0.2">
      <c r="A7" s="3" t="s">
        <v>361</v>
      </c>
      <c r="B7" s="91">
        <v>0</v>
      </c>
      <c r="C7" s="91">
        <v>0</v>
      </c>
      <c r="D7" s="91">
        <v>0</v>
      </c>
      <c r="E7" s="91">
        <v>0</v>
      </c>
      <c r="F7" s="91">
        <v>0</v>
      </c>
      <c r="G7" s="91">
        <v>0</v>
      </c>
      <c r="H7" s="91">
        <v>75.997500000000002</v>
      </c>
      <c r="I7" s="91">
        <v>145.36600000000001</v>
      </c>
      <c r="J7" s="91">
        <v>0</v>
      </c>
      <c r="K7" s="91">
        <v>0</v>
      </c>
      <c r="L7" s="91">
        <v>0</v>
      </c>
      <c r="M7" s="91">
        <v>0</v>
      </c>
      <c r="N7" s="91">
        <v>0</v>
      </c>
      <c r="O7" s="91">
        <v>0</v>
      </c>
      <c r="P7" s="91">
        <v>4081.7660000000001</v>
      </c>
      <c r="Q7" s="92">
        <v>4227.1320000000005</v>
      </c>
      <c r="R7" s="70"/>
      <c r="S7" s="70"/>
      <c r="T7" s="70"/>
      <c r="U7" s="70"/>
      <c r="V7" s="70"/>
      <c r="W7" s="70"/>
      <c r="X7" s="70"/>
      <c r="Y7" s="70"/>
      <c r="Z7" s="70"/>
      <c r="AA7" s="70"/>
      <c r="AB7" s="70"/>
      <c r="AC7" s="70"/>
      <c r="AD7" s="70"/>
      <c r="AE7" s="70"/>
    </row>
    <row r="8" spans="1:31" x14ac:dyDescent="0.2">
      <c r="A8" s="3" t="s">
        <v>6</v>
      </c>
      <c r="B8" s="91">
        <v>3324.2</v>
      </c>
      <c r="C8" s="91">
        <v>2461.567</v>
      </c>
      <c r="D8" s="91">
        <v>160542.45000000001</v>
      </c>
      <c r="E8" s="91">
        <v>137421.11799999999</v>
      </c>
      <c r="F8" s="91">
        <v>1146012.727</v>
      </c>
      <c r="G8" s="91">
        <v>103149.30899999999</v>
      </c>
      <c r="H8" s="91">
        <v>119500.920816</v>
      </c>
      <c r="I8" s="91">
        <v>120797.561</v>
      </c>
      <c r="J8" s="91">
        <v>1627.5150000000001</v>
      </c>
      <c r="K8" s="91">
        <v>768.63599999999997</v>
      </c>
      <c r="L8" s="91">
        <v>139945.10351067601</v>
      </c>
      <c r="M8" s="91">
        <v>103965.564</v>
      </c>
      <c r="N8" s="91">
        <v>29850.366999999998</v>
      </c>
      <c r="O8" s="91">
        <v>11461.83</v>
      </c>
      <c r="P8" s="91">
        <v>222873.93100000001</v>
      </c>
      <c r="Q8" s="92">
        <v>702899.51600000006</v>
      </c>
      <c r="R8" s="70"/>
      <c r="S8" s="70"/>
      <c r="T8" s="70"/>
      <c r="U8" s="70"/>
      <c r="V8" s="70"/>
      <c r="W8" s="70"/>
      <c r="X8" s="70"/>
      <c r="Y8" s="70"/>
      <c r="Z8" s="70"/>
      <c r="AA8" s="70"/>
      <c r="AB8" s="70"/>
      <c r="AC8" s="70"/>
      <c r="AD8" s="70"/>
      <c r="AE8" s="70"/>
    </row>
    <row r="9" spans="1:31" x14ac:dyDescent="0.2">
      <c r="A9" s="3" t="s">
        <v>51</v>
      </c>
      <c r="B9" s="91">
        <v>0</v>
      </c>
      <c r="C9" s="91">
        <v>0</v>
      </c>
      <c r="D9" s="91">
        <v>78.239999999999995</v>
      </c>
      <c r="E9" s="91">
        <v>22.326000000000001</v>
      </c>
      <c r="F9" s="91">
        <v>0</v>
      </c>
      <c r="G9" s="91">
        <v>0</v>
      </c>
      <c r="H9" s="91">
        <v>0</v>
      </c>
      <c r="I9" s="91">
        <v>0</v>
      </c>
      <c r="J9" s="91">
        <v>0</v>
      </c>
      <c r="K9" s="91">
        <v>0</v>
      </c>
      <c r="L9" s="91">
        <v>0</v>
      </c>
      <c r="M9" s="91">
        <v>0</v>
      </c>
      <c r="N9" s="91">
        <v>0</v>
      </c>
      <c r="O9" s="91">
        <v>0</v>
      </c>
      <c r="P9" s="91">
        <v>1881.6859999999999</v>
      </c>
      <c r="Q9" s="92">
        <v>1904.0119999999999</v>
      </c>
      <c r="R9" s="70"/>
      <c r="S9" s="70"/>
      <c r="T9" s="70"/>
      <c r="U9" s="70"/>
      <c r="V9" s="70"/>
      <c r="W9" s="70"/>
      <c r="X9" s="70"/>
      <c r="Y9" s="70"/>
      <c r="Z9" s="70"/>
      <c r="AA9" s="70"/>
      <c r="AB9" s="70"/>
      <c r="AC9" s="70"/>
      <c r="AD9" s="70"/>
      <c r="AE9" s="70"/>
    </row>
    <row r="10" spans="1:31" x14ac:dyDescent="0.2">
      <c r="A10" s="3" t="s">
        <v>7</v>
      </c>
      <c r="B10" s="91">
        <v>0</v>
      </c>
      <c r="C10" s="91">
        <v>0</v>
      </c>
      <c r="D10" s="91">
        <v>1504.9190000000001</v>
      </c>
      <c r="E10" s="91">
        <v>1419.181</v>
      </c>
      <c r="F10" s="91">
        <v>6521.2489999999998</v>
      </c>
      <c r="G10" s="91">
        <v>6956.1279999999997</v>
      </c>
      <c r="H10" s="91">
        <v>22.5001</v>
      </c>
      <c r="I10" s="91">
        <v>16.105</v>
      </c>
      <c r="J10" s="91">
        <v>0</v>
      </c>
      <c r="K10" s="91">
        <v>0</v>
      </c>
      <c r="L10" s="91">
        <v>0</v>
      </c>
      <c r="M10" s="91">
        <v>0</v>
      </c>
      <c r="N10" s="91">
        <v>0</v>
      </c>
      <c r="O10" s="91">
        <v>0</v>
      </c>
      <c r="P10" s="91">
        <v>403.72500000000002</v>
      </c>
      <c r="Q10" s="92">
        <v>8795.1389999999992</v>
      </c>
      <c r="R10" s="70"/>
      <c r="S10" s="70"/>
      <c r="T10" s="70"/>
      <c r="U10" s="70"/>
      <c r="V10" s="70"/>
      <c r="W10" s="70"/>
      <c r="X10" s="70"/>
      <c r="Y10" s="70"/>
      <c r="Z10" s="70"/>
      <c r="AA10" s="70"/>
      <c r="AB10" s="70"/>
      <c r="AC10" s="70"/>
      <c r="AD10" s="70"/>
      <c r="AE10" s="70"/>
    </row>
    <row r="11" spans="1:31" x14ac:dyDescent="0.2">
      <c r="A11" s="3" t="s">
        <v>389</v>
      </c>
      <c r="B11" s="91">
        <v>31000</v>
      </c>
      <c r="C11" s="91">
        <v>4860.2460000000001</v>
      </c>
      <c r="D11" s="91">
        <v>0</v>
      </c>
      <c r="E11" s="91">
        <v>0</v>
      </c>
      <c r="F11" s="91">
        <v>0</v>
      </c>
      <c r="G11" s="91">
        <v>0</v>
      </c>
      <c r="H11" s="91">
        <v>0</v>
      </c>
      <c r="I11" s="91">
        <v>0</v>
      </c>
      <c r="J11" s="91">
        <v>0</v>
      </c>
      <c r="K11" s="91">
        <v>0</v>
      </c>
      <c r="L11" s="91">
        <v>0</v>
      </c>
      <c r="M11" s="91">
        <v>0</v>
      </c>
      <c r="N11" s="91">
        <v>0</v>
      </c>
      <c r="O11" s="91">
        <v>0</v>
      </c>
      <c r="P11" s="91">
        <v>0</v>
      </c>
      <c r="Q11" s="92">
        <v>4860.2460000000001</v>
      </c>
      <c r="R11" s="70"/>
      <c r="S11" s="70"/>
      <c r="T11" s="70"/>
      <c r="U11" s="70"/>
      <c r="V11" s="70"/>
      <c r="W11" s="70"/>
      <c r="X11" s="70"/>
      <c r="Y11" s="70"/>
      <c r="Z11" s="70"/>
      <c r="AA11" s="70"/>
      <c r="AB11" s="70"/>
      <c r="AC11" s="70"/>
      <c r="AD11" s="70"/>
      <c r="AE11" s="70"/>
    </row>
    <row r="12" spans="1:31" x14ac:dyDescent="0.2">
      <c r="A12" s="3" t="s">
        <v>9</v>
      </c>
      <c r="B12" s="91">
        <v>0</v>
      </c>
      <c r="C12" s="91">
        <v>0</v>
      </c>
      <c r="D12" s="91">
        <v>261.85899999999998</v>
      </c>
      <c r="E12" s="91">
        <v>234.28899999999999</v>
      </c>
      <c r="F12" s="91">
        <v>0</v>
      </c>
      <c r="G12" s="91">
        <v>0</v>
      </c>
      <c r="H12" s="91">
        <v>4.002E-2</v>
      </c>
      <c r="I12" s="91">
        <v>3.198</v>
      </c>
      <c r="J12" s="91">
        <v>16695.489000000001</v>
      </c>
      <c r="K12" s="91">
        <v>5802.6270000000004</v>
      </c>
      <c r="L12" s="91">
        <v>0</v>
      </c>
      <c r="M12" s="91">
        <v>0</v>
      </c>
      <c r="N12" s="91">
        <v>0</v>
      </c>
      <c r="O12" s="91">
        <v>0</v>
      </c>
      <c r="P12" s="91">
        <v>443.10500000000002</v>
      </c>
      <c r="Q12" s="92">
        <v>6483.219000000001</v>
      </c>
      <c r="R12" s="70"/>
      <c r="S12" s="70"/>
      <c r="T12" s="70"/>
      <c r="U12" s="70"/>
      <c r="V12" s="70"/>
      <c r="W12" s="70"/>
      <c r="X12" s="70"/>
      <c r="Y12" s="70"/>
      <c r="Z12" s="70"/>
      <c r="AA12" s="70"/>
      <c r="AB12" s="70"/>
      <c r="AC12" s="70"/>
      <c r="AD12" s="70"/>
      <c r="AE12" s="70"/>
    </row>
    <row r="13" spans="1:31" x14ac:dyDescent="0.2">
      <c r="A13" s="3" t="s">
        <v>10</v>
      </c>
      <c r="B13" s="91">
        <v>0</v>
      </c>
      <c r="C13" s="91">
        <v>0</v>
      </c>
      <c r="D13" s="91">
        <v>0</v>
      </c>
      <c r="E13" s="91">
        <v>0</v>
      </c>
      <c r="F13" s="91">
        <v>17280</v>
      </c>
      <c r="G13" s="91">
        <v>32.734000000000002</v>
      </c>
      <c r="H13" s="91">
        <v>3.5000000000000001E-3</v>
      </c>
      <c r="I13" s="91">
        <v>0.19900000000000001</v>
      </c>
      <c r="J13" s="91">
        <v>0</v>
      </c>
      <c r="K13" s="91">
        <v>0</v>
      </c>
      <c r="L13" s="91">
        <v>0</v>
      </c>
      <c r="M13" s="91">
        <v>0</v>
      </c>
      <c r="N13" s="91">
        <v>0</v>
      </c>
      <c r="O13" s="91">
        <v>0</v>
      </c>
      <c r="P13" s="91">
        <v>3244.9630000000002</v>
      </c>
      <c r="Q13" s="92">
        <v>3277.8960000000002</v>
      </c>
      <c r="R13" s="70"/>
      <c r="S13" s="70"/>
      <c r="T13" s="70"/>
      <c r="U13" s="70"/>
      <c r="V13" s="70"/>
      <c r="W13" s="70"/>
      <c r="X13" s="70"/>
      <c r="Y13" s="70"/>
      <c r="Z13" s="70"/>
      <c r="AA13" s="70"/>
      <c r="AB13" s="70"/>
      <c r="AC13" s="70"/>
      <c r="AD13" s="70"/>
      <c r="AE13" s="70"/>
    </row>
    <row r="14" spans="1:31" x14ac:dyDescent="0.2">
      <c r="A14" s="3" t="s">
        <v>61</v>
      </c>
      <c r="B14" s="91">
        <v>15302520.735400001</v>
      </c>
      <c r="C14" s="91">
        <v>2541022.003</v>
      </c>
      <c r="D14" s="91">
        <v>469001.49</v>
      </c>
      <c r="E14" s="91">
        <v>152328.81899999999</v>
      </c>
      <c r="F14" s="91">
        <v>335191.97499999998</v>
      </c>
      <c r="G14" s="91">
        <v>286337.467</v>
      </c>
      <c r="H14" s="91">
        <v>30832.368109999999</v>
      </c>
      <c r="I14" s="91">
        <v>33154.591999999997</v>
      </c>
      <c r="J14" s="91">
        <v>58935.663</v>
      </c>
      <c r="K14" s="91">
        <v>24462.781999999999</v>
      </c>
      <c r="L14" s="91">
        <v>9.1685877113829619</v>
      </c>
      <c r="M14" s="91">
        <v>21.495000000000001</v>
      </c>
      <c r="N14" s="91">
        <v>1462.89</v>
      </c>
      <c r="O14" s="91">
        <v>393.85500000000002</v>
      </c>
      <c r="P14" s="91">
        <v>4319.5219999999999</v>
      </c>
      <c r="Q14" s="92">
        <v>3042040.5350000006</v>
      </c>
      <c r="R14" s="70"/>
      <c r="S14" s="70"/>
      <c r="T14" s="70"/>
      <c r="U14" s="70"/>
      <c r="V14" s="70"/>
      <c r="W14" s="70"/>
      <c r="X14" s="70"/>
      <c r="Y14" s="70"/>
      <c r="Z14" s="70"/>
      <c r="AA14" s="70"/>
      <c r="AB14" s="70"/>
      <c r="AC14" s="70"/>
      <c r="AD14" s="70"/>
      <c r="AE14" s="70"/>
    </row>
    <row r="15" spans="1:31" x14ac:dyDescent="0.2">
      <c r="A15" s="3" t="s">
        <v>11</v>
      </c>
      <c r="B15" s="91">
        <v>178.274</v>
      </c>
      <c r="C15" s="91">
        <v>148.458</v>
      </c>
      <c r="D15" s="91">
        <v>5734.5640000000003</v>
      </c>
      <c r="E15" s="91">
        <v>3784.7550000000001</v>
      </c>
      <c r="F15" s="91">
        <v>13721</v>
      </c>
      <c r="G15" s="91">
        <v>37.021999999999998</v>
      </c>
      <c r="H15" s="91">
        <v>90.000702999999987</v>
      </c>
      <c r="I15" s="91">
        <v>353.75</v>
      </c>
      <c r="J15" s="91">
        <v>18.288</v>
      </c>
      <c r="K15" s="91">
        <v>19.309999999999999</v>
      </c>
      <c r="L15" s="91">
        <v>783.58519911532574</v>
      </c>
      <c r="M15" s="91">
        <v>990.101</v>
      </c>
      <c r="N15" s="91">
        <v>130.107</v>
      </c>
      <c r="O15" s="91">
        <v>85.784000000000006</v>
      </c>
      <c r="P15" s="91">
        <v>3834.2640000000001</v>
      </c>
      <c r="Q15" s="92">
        <v>9253.4439999999995</v>
      </c>
      <c r="R15" s="70"/>
      <c r="S15" s="70"/>
      <c r="T15" s="70"/>
      <c r="U15" s="70"/>
      <c r="V15" s="70"/>
      <c r="W15" s="70"/>
      <c r="X15" s="70"/>
      <c r="Y15" s="70"/>
      <c r="Z15" s="70"/>
      <c r="AA15" s="70"/>
      <c r="AB15" s="70"/>
      <c r="AC15" s="70"/>
      <c r="AD15" s="70"/>
      <c r="AE15" s="70"/>
    </row>
    <row r="16" spans="1:31" x14ac:dyDescent="0.2">
      <c r="A16" s="3" t="s">
        <v>390</v>
      </c>
      <c r="B16" s="91">
        <v>0</v>
      </c>
      <c r="C16" s="91">
        <v>0</v>
      </c>
      <c r="D16" s="91">
        <v>2081.9679999999998</v>
      </c>
      <c r="E16" s="91">
        <v>1680.021</v>
      </c>
      <c r="F16" s="91">
        <v>0</v>
      </c>
      <c r="G16" s="91">
        <v>0</v>
      </c>
      <c r="H16" s="91">
        <v>0</v>
      </c>
      <c r="I16" s="91">
        <v>0</v>
      </c>
      <c r="J16" s="91">
        <v>0</v>
      </c>
      <c r="K16" s="91">
        <v>0</v>
      </c>
      <c r="L16" s="91">
        <v>0</v>
      </c>
      <c r="M16" s="91">
        <v>0</v>
      </c>
      <c r="N16" s="91">
        <v>0</v>
      </c>
      <c r="O16" s="91">
        <v>0</v>
      </c>
      <c r="P16" s="91">
        <v>0</v>
      </c>
      <c r="Q16" s="92">
        <v>1680.021</v>
      </c>
      <c r="R16" s="70"/>
      <c r="S16" s="70"/>
      <c r="T16" s="70"/>
      <c r="U16" s="70"/>
      <c r="V16" s="70"/>
      <c r="W16" s="70"/>
      <c r="X16" s="70"/>
      <c r="Y16" s="70"/>
      <c r="Z16" s="70"/>
      <c r="AA16" s="70"/>
      <c r="AB16" s="70"/>
      <c r="AC16" s="70"/>
      <c r="AD16" s="70"/>
      <c r="AE16" s="70"/>
    </row>
    <row r="17" spans="1:31" x14ac:dyDescent="0.2">
      <c r="A17" s="3" t="s">
        <v>13</v>
      </c>
      <c r="B17" s="91">
        <v>0</v>
      </c>
      <c r="C17" s="91">
        <v>0</v>
      </c>
      <c r="D17" s="91">
        <v>6284.61</v>
      </c>
      <c r="E17" s="91">
        <v>3418.7469999999998</v>
      </c>
      <c r="F17" s="91">
        <v>684849</v>
      </c>
      <c r="G17" s="91">
        <v>225.655</v>
      </c>
      <c r="H17" s="91">
        <v>1263.0806750000002</v>
      </c>
      <c r="I17" s="91">
        <v>1796.239</v>
      </c>
      <c r="J17" s="91">
        <v>24.865200000000002</v>
      </c>
      <c r="K17" s="91">
        <v>21.866</v>
      </c>
      <c r="L17" s="91">
        <v>254.79234248505492</v>
      </c>
      <c r="M17" s="91">
        <v>262.45600000000002</v>
      </c>
      <c r="N17" s="91">
        <v>547.23</v>
      </c>
      <c r="O17" s="91">
        <v>382.36</v>
      </c>
      <c r="P17" s="91">
        <v>14804.522999999999</v>
      </c>
      <c r="Q17" s="92">
        <v>20911.845999999998</v>
      </c>
      <c r="R17" s="70"/>
      <c r="S17" s="70"/>
      <c r="T17" s="70"/>
      <c r="U17" s="70"/>
      <c r="V17" s="70"/>
      <c r="W17" s="70"/>
      <c r="X17" s="70"/>
      <c r="Y17" s="70"/>
      <c r="Z17" s="70"/>
      <c r="AA17" s="70"/>
      <c r="AB17" s="70"/>
      <c r="AC17" s="70"/>
      <c r="AD17" s="70"/>
      <c r="AE17" s="70"/>
    </row>
    <row r="18" spans="1:31" x14ac:dyDescent="0.2">
      <c r="A18" s="3" t="s">
        <v>14</v>
      </c>
      <c r="B18" s="91">
        <v>112.59399999999999</v>
      </c>
      <c r="C18" s="91">
        <v>79.304000000000002</v>
      </c>
      <c r="D18" s="91">
        <v>8707.4069999999992</v>
      </c>
      <c r="E18" s="91">
        <v>5307.3130000000001</v>
      </c>
      <c r="F18" s="91">
        <v>7353646</v>
      </c>
      <c r="G18" s="91">
        <v>412.44</v>
      </c>
      <c r="H18" s="91">
        <v>37.510244</v>
      </c>
      <c r="I18" s="91">
        <v>123.83799999999999</v>
      </c>
      <c r="J18" s="91">
        <v>12.827</v>
      </c>
      <c r="K18" s="91">
        <v>9.0570000000000004</v>
      </c>
      <c r="L18" s="91">
        <v>547.82517520922147</v>
      </c>
      <c r="M18" s="91">
        <v>504.42899999999997</v>
      </c>
      <c r="N18" s="91">
        <v>47.764000000000003</v>
      </c>
      <c r="O18" s="91">
        <v>58.737000000000002</v>
      </c>
      <c r="P18" s="91">
        <v>1831.471</v>
      </c>
      <c r="Q18" s="92">
        <v>8326.5889999999999</v>
      </c>
      <c r="R18" s="70"/>
      <c r="S18" s="70"/>
      <c r="T18" s="70"/>
      <c r="U18" s="70"/>
      <c r="V18" s="70"/>
      <c r="W18" s="70"/>
      <c r="X18" s="70"/>
      <c r="Y18" s="70"/>
      <c r="Z18" s="70"/>
      <c r="AA18" s="70"/>
      <c r="AB18" s="70"/>
      <c r="AC18" s="70"/>
      <c r="AD18" s="70"/>
      <c r="AE18" s="70"/>
    </row>
    <row r="19" spans="1:31" x14ac:dyDescent="0.2">
      <c r="A19" s="3" t="s">
        <v>15</v>
      </c>
      <c r="B19" s="91">
        <v>0</v>
      </c>
      <c r="C19" s="91">
        <v>0</v>
      </c>
      <c r="D19" s="91">
        <v>2471.5030000000002</v>
      </c>
      <c r="E19" s="91">
        <v>2074.5120000000002</v>
      </c>
      <c r="F19" s="91">
        <v>0</v>
      </c>
      <c r="G19" s="91">
        <v>0</v>
      </c>
      <c r="H19" s="91">
        <v>0</v>
      </c>
      <c r="I19" s="91">
        <v>0</v>
      </c>
      <c r="J19" s="91">
        <v>0</v>
      </c>
      <c r="K19" s="91">
        <v>0</v>
      </c>
      <c r="L19" s="91">
        <v>0</v>
      </c>
      <c r="M19" s="91">
        <v>0</v>
      </c>
      <c r="N19" s="91">
        <v>0</v>
      </c>
      <c r="O19" s="91">
        <v>0</v>
      </c>
      <c r="P19" s="91">
        <v>486.33199999999999</v>
      </c>
      <c r="Q19" s="92">
        <v>2560.8440000000001</v>
      </c>
      <c r="R19" s="70"/>
      <c r="S19" s="70"/>
      <c r="T19" s="70"/>
      <c r="U19" s="70"/>
      <c r="V19" s="70"/>
      <c r="W19" s="70"/>
      <c r="X19" s="70"/>
      <c r="Y19" s="70"/>
      <c r="Z19" s="70"/>
      <c r="AA19" s="70"/>
      <c r="AB19" s="70"/>
      <c r="AC19" s="70"/>
      <c r="AD19" s="70"/>
      <c r="AE19" s="70"/>
    </row>
    <row r="20" spans="1:31" x14ac:dyDescent="0.2">
      <c r="A20" s="3" t="s">
        <v>59</v>
      </c>
      <c r="B20" s="91">
        <v>347318.01799999998</v>
      </c>
      <c r="C20" s="91">
        <v>53020.349000000002</v>
      </c>
      <c r="D20" s="91">
        <v>716.43</v>
      </c>
      <c r="E20" s="91">
        <v>301.95</v>
      </c>
      <c r="F20" s="91">
        <v>5149.9210000000003</v>
      </c>
      <c r="G20" s="91">
        <v>4004.93</v>
      </c>
      <c r="H20" s="91">
        <v>16316.899609999999</v>
      </c>
      <c r="I20" s="91">
        <v>14547.25</v>
      </c>
      <c r="J20" s="91">
        <v>653.95500000000004</v>
      </c>
      <c r="K20" s="91">
        <v>312.91199999999998</v>
      </c>
      <c r="L20" s="91">
        <v>0</v>
      </c>
      <c r="M20" s="91">
        <v>0</v>
      </c>
      <c r="N20" s="91">
        <v>0</v>
      </c>
      <c r="O20" s="91">
        <v>0</v>
      </c>
      <c r="P20" s="91">
        <v>1423.6020000000001</v>
      </c>
      <c r="Q20" s="92">
        <v>73610.992999999988</v>
      </c>
      <c r="R20" s="70"/>
      <c r="S20" s="70"/>
      <c r="T20" s="70"/>
      <c r="U20" s="70"/>
      <c r="V20" s="70"/>
      <c r="W20" s="70"/>
      <c r="X20" s="70"/>
      <c r="Y20" s="70"/>
      <c r="Z20" s="70"/>
      <c r="AA20" s="70"/>
      <c r="AB20" s="70"/>
      <c r="AC20" s="70"/>
      <c r="AD20" s="70"/>
      <c r="AE20" s="70"/>
    </row>
    <row r="21" spans="1:31" x14ac:dyDescent="0.2">
      <c r="A21" s="3" t="s">
        <v>17</v>
      </c>
      <c r="B21" s="91">
        <v>1342842.6081999999</v>
      </c>
      <c r="C21" s="91">
        <v>208204.08300000001</v>
      </c>
      <c r="D21" s="91">
        <v>10708.93</v>
      </c>
      <c r="E21" s="91">
        <v>3634.7979999999998</v>
      </c>
      <c r="F21" s="91">
        <v>67452.801999999996</v>
      </c>
      <c r="G21" s="91">
        <v>49462.464</v>
      </c>
      <c r="H21" s="91">
        <v>4344.1120000000001</v>
      </c>
      <c r="I21" s="91">
        <v>3910.61</v>
      </c>
      <c r="J21" s="91">
        <v>11489.611999999999</v>
      </c>
      <c r="K21" s="91">
        <v>3335.134</v>
      </c>
      <c r="L21" s="91">
        <v>4.4897823527003666</v>
      </c>
      <c r="M21" s="91">
        <v>2.726</v>
      </c>
      <c r="N21" s="91">
        <v>0</v>
      </c>
      <c r="O21" s="91">
        <v>0</v>
      </c>
      <c r="P21" s="91">
        <v>9603.0740000000005</v>
      </c>
      <c r="Q21" s="92">
        <v>278152.88900000008</v>
      </c>
      <c r="R21" s="70"/>
      <c r="S21" s="70"/>
      <c r="T21" s="70"/>
      <c r="U21" s="70"/>
      <c r="V21" s="70"/>
      <c r="W21" s="70"/>
      <c r="X21" s="70"/>
      <c r="Y21" s="70"/>
      <c r="Z21" s="70"/>
      <c r="AA21" s="70"/>
      <c r="AB21" s="70"/>
      <c r="AC21" s="70"/>
      <c r="AD21" s="70"/>
      <c r="AE21" s="70"/>
    </row>
    <row r="22" spans="1:31" x14ac:dyDescent="0.2">
      <c r="A22" s="3" t="s">
        <v>18</v>
      </c>
      <c r="B22" s="91">
        <v>512.05600000000004</v>
      </c>
      <c r="C22" s="91">
        <v>140.92500000000001</v>
      </c>
      <c r="D22" s="91">
        <v>88370.646599999993</v>
      </c>
      <c r="E22" s="91">
        <v>32354.036</v>
      </c>
      <c r="F22" s="91">
        <v>103787.63400000001</v>
      </c>
      <c r="G22" s="91">
        <v>92352.983999999997</v>
      </c>
      <c r="H22" s="91">
        <v>4868.2150000000001</v>
      </c>
      <c r="I22" s="91">
        <v>4276.1459999999997</v>
      </c>
      <c r="J22" s="91">
        <v>39606.616999999998</v>
      </c>
      <c r="K22" s="91">
        <v>17668.151999999998</v>
      </c>
      <c r="L22" s="91">
        <v>0</v>
      </c>
      <c r="M22" s="91">
        <v>0</v>
      </c>
      <c r="N22" s="91">
        <v>0</v>
      </c>
      <c r="O22" s="91">
        <v>0</v>
      </c>
      <c r="P22" s="91">
        <v>46104.849000000002</v>
      </c>
      <c r="Q22" s="92">
        <v>192897.092</v>
      </c>
      <c r="R22" s="70"/>
      <c r="S22" s="70"/>
      <c r="T22" s="70"/>
      <c r="U22" s="70"/>
      <c r="V22" s="70"/>
      <c r="W22" s="70"/>
      <c r="X22" s="70"/>
      <c r="Y22" s="70"/>
      <c r="Z22" s="70"/>
      <c r="AA22" s="70"/>
      <c r="AB22" s="70"/>
      <c r="AC22" s="70"/>
      <c r="AD22" s="70"/>
      <c r="AE22" s="70"/>
    </row>
    <row r="23" spans="1:31" x14ac:dyDescent="0.2">
      <c r="A23" s="3" t="s">
        <v>43</v>
      </c>
      <c r="B23" s="91">
        <v>0</v>
      </c>
      <c r="C23" s="91">
        <v>0</v>
      </c>
      <c r="D23" s="91">
        <v>964.28</v>
      </c>
      <c r="E23" s="91">
        <v>1047.019</v>
      </c>
      <c r="F23" s="91">
        <v>0</v>
      </c>
      <c r="G23" s="91">
        <v>0</v>
      </c>
      <c r="H23" s="91">
        <v>0.109</v>
      </c>
      <c r="I23" s="91">
        <v>2.5499999999999998</v>
      </c>
      <c r="J23" s="91">
        <v>0</v>
      </c>
      <c r="K23" s="91">
        <v>0</v>
      </c>
      <c r="L23" s="91">
        <v>0</v>
      </c>
      <c r="M23" s="91">
        <v>0</v>
      </c>
      <c r="N23" s="91">
        <v>0</v>
      </c>
      <c r="O23" s="91">
        <v>0</v>
      </c>
      <c r="P23" s="91">
        <v>188.55799999999999</v>
      </c>
      <c r="Q23" s="92">
        <v>1238.127</v>
      </c>
      <c r="R23" s="70"/>
      <c r="S23" s="70"/>
      <c r="T23" s="70"/>
      <c r="U23" s="70"/>
      <c r="V23" s="70"/>
      <c r="W23" s="70"/>
      <c r="X23" s="70"/>
      <c r="Y23" s="70"/>
      <c r="Z23" s="70"/>
      <c r="AA23" s="70"/>
      <c r="AB23" s="70"/>
      <c r="AC23" s="70"/>
      <c r="AD23" s="70"/>
      <c r="AE23" s="70"/>
    </row>
    <row r="24" spans="1:31" x14ac:dyDescent="0.2">
      <c r="A24" s="3" t="s">
        <v>19</v>
      </c>
      <c r="B24" s="91">
        <v>482611.61300000001</v>
      </c>
      <c r="C24" s="91">
        <v>81861.297000000006</v>
      </c>
      <c r="D24" s="91">
        <v>72336.542000000001</v>
      </c>
      <c r="E24" s="91">
        <v>29953.778999999999</v>
      </c>
      <c r="F24" s="91">
        <v>73417.051999999996</v>
      </c>
      <c r="G24" s="91">
        <v>51865.974999999999</v>
      </c>
      <c r="H24" s="91">
        <v>349.34899999999999</v>
      </c>
      <c r="I24" s="91">
        <v>292.78899999999999</v>
      </c>
      <c r="J24" s="91">
        <v>304573.45799999998</v>
      </c>
      <c r="K24" s="91">
        <v>157972.52100000001</v>
      </c>
      <c r="L24" s="91">
        <v>18500.505114540974</v>
      </c>
      <c r="M24" s="91">
        <v>17710.603999999999</v>
      </c>
      <c r="N24" s="91">
        <v>52561.133000000002</v>
      </c>
      <c r="O24" s="91">
        <v>29858.441999999999</v>
      </c>
      <c r="P24" s="91">
        <v>70656.067999999999</v>
      </c>
      <c r="Q24" s="92">
        <v>440171.47499999998</v>
      </c>
      <c r="R24" s="70"/>
      <c r="S24" s="70"/>
      <c r="T24" s="70"/>
      <c r="U24" s="70"/>
      <c r="V24" s="70"/>
      <c r="W24" s="70"/>
      <c r="X24" s="70"/>
      <c r="Y24" s="70"/>
      <c r="Z24" s="70"/>
      <c r="AA24" s="70"/>
      <c r="AB24" s="70"/>
      <c r="AC24" s="70"/>
      <c r="AD24" s="70"/>
      <c r="AE24" s="70"/>
    </row>
    <row r="25" spans="1:31" x14ac:dyDescent="0.2">
      <c r="A25" s="3" t="s">
        <v>20</v>
      </c>
      <c r="B25" s="91">
        <v>619.44000000000005</v>
      </c>
      <c r="C25" s="91">
        <v>399.95499999999998</v>
      </c>
      <c r="D25" s="91">
        <v>2997.663</v>
      </c>
      <c r="E25" s="91">
        <v>1842.9179999999999</v>
      </c>
      <c r="F25" s="91">
        <v>0</v>
      </c>
      <c r="G25" s="91">
        <v>0</v>
      </c>
      <c r="H25" s="91">
        <v>1.43466</v>
      </c>
      <c r="I25" s="91">
        <v>11.337999999999999</v>
      </c>
      <c r="J25" s="91">
        <v>0</v>
      </c>
      <c r="K25" s="91">
        <v>0</v>
      </c>
      <c r="L25" s="91">
        <v>198.35238591456292</v>
      </c>
      <c r="M25" s="91">
        <v>216.58</v>
      </c>
      <c r="N25" s="91">
        <v>0</v>
      </c>
      <c r="O25" s="91">
        <v>0</v>
      </c>
      <c r="P25" s="91">
        <v>97.888999999999996</v>
      </c>
      <c r="Q25" s="92">
        <v>2568.6800000000003</v>
      </c>
      <c r="R25" s="70"/>
      <c r="S25" s="70"/>
      <c r="T25" s="70"/>
      <c r="U25" s="70"/>
      <c r="V25" s="70"/>
      <c r="W25" s="70"/>
      <c r="X25" s="70"/>
      <c r="Y25" s="70"/>
      <c r="Z25" s="70"/>
      <c r="AA25" s="70"/>
      <c r="AB25" s="70"/>
      <c r="AC25" s="70"/>
      <c r="AD25" s="70"/>
      <c r="AE25" s="70"/>
    </row>
    <row r="26" spans="1:31" x14ac:dyDescent="0.2">
      <c r="A26" s="3" t="s">
        <v>391</v>
      </c>
      <c r="B26" s="91">
        <v>0</v>
      </c>
      <c r="C26" s="91">
        <v>0</v>
      </c>
      <c r="D26" s="91">
        <v>0</v>
      </c>
      <c r="E26" s="91">
        <v>0</v>
      </c>
      <c r="F26" s="91">
        <v>1150.8679999999999</v>
      </c>
      <c r="G26" s="91">
        <v>1189.913</v>
      </c>
      <c r="H26" s="91">
        <v>0</v>
      </c>
      <c r="I26" s="91">
        <v>0</v>
      </c>
      <c r="J26" s="91">
        <v>0</v>
      </c>
      <c r="K26" s="91">
        <v>0</v>
      </c>
      <c r="L26" s="91">
        <v>0</v>
      </c>
      <c r="M26" s="91">
        <v>0</v>
      </c>
      <c r="N26" s="91">
        <v>0</v>
      </c>
      <c r="O26" s="91">
        <v>0</v>
      </c>
      <c r="P26" s="91">
        <v>1.8859999999999999</v>
      </c>
      <c r="Q26" s="92">
        <v>1191.799</v>
      </c>
      <c r="R26" s="70"/>
      <c r="S26" s="70"/>
      <c r="T26" s="70"/>
      <c r="U26" s="70"/>
      <c r="V26" s="70"/>
      <c r="W26" s="70"/>
      <c r="X26" s="70"/>
      <c r="Y26" s="70"/>
      <c r="Z26" s="70"/>
      <c r="AA26" s="70"/>
      <c r="AB26" s="70"/>
      <c r="AC26" s="70"/>
      <c r="AD26" s="70"/>
      <c r="AE26" s="70"/>
    </row>
    <row r="27" spans="1:31" x14ac:dyDescent="0.2">
      <c r="A27" s="3" t="s">
        <v>21</v>
      </c>
      <c r="B27" s="91">
        <v>486.63099999999997</v>
      </c>
      <c r="C27" s="91">
        <v>87.215000000000003</v>
      </c>
      <c r="D27" s="91">
        <v>57275.836000000003</v>
      </c>
      <c r="E27" s="91">
        <v>18050.106</v>
      </c>
      <c r="F27" s="91">
        <v>39293.525000000001</v>
      </c>
      <c r="G27" s="91">
        <v>42029.188999999998</v>
      </c>
      <c r="H27" s="91">
        <v>21422.134807999999</v>
      </c>
      <c r="I27" s="91">
        <v>21056.545999999998</v>
      </c>
      <c r="J27" s="91">
        <v>4699.7290000000003</v>
      </c>
      <c r="K27" s="91">
        <v>2189.8960000000002</v>
      </c>
      <c r="L27" s="91">
        <v>0</v>
      </c>
      <c r="M27" s="91">
        <v>0</v>
      </c>
      <c r="N27" s="91">
        <v>43464.624000000003</v>
      </c>
      <c r="O27" s="91">
        <v>11896.338</v>
      </c>
      <c r="P27" s="91">
        <v>1175.413</v>
      </c>
      <c r="Q27" s="92">
        <v>96484.702999999994</v>
      </c>
      <c r="R27" s="70"/>
      <c r="S27" s="70"/>
      <c r="T27" s="70"/>
      <c r="U27" s="70"/>
      <c r="V27" s="70"/>
      <c r="W27" s="70"/>
      <c r="X27" s="70"/>
      <c r="Y27" s="70"/>
      <c r="Z27" s="70"/>
      <c r="AA27" s="70"/>
      <c r="AB27" s="70"/>
      <c r="AC27" s="70"/>
      <c r="AD27" s="70"/>
      <c r="AE27" s="70"/>
    </row>
    <row r="28" spans="1:31" x14ac:dyDescent="0.2">
      <c r="A28" s="3" t="s">
        <v>364</v>
      </c>
      <c r="B28" s="91">
        <v>577.78</v>
      </c>
      <c r="C28" s="91">
        <v>455.24799999999999</v>
      </c>
      <c r="D28" s="91">
        <v>6631.7663000000002</v>
      </c>
      <c r="E28" s="91">
        <v>5387.7420000000002</v>
      </c>
      <c r="F28" s="91">
        <v>0</v>
      </c>
      <c r="G28" s="91">
        <v>0</v>
      </c>
      <c r="H28" s="91">
        <v>18.863187999999997</v>
      </c>
      <c r="I28" s="91">
        <v>37.225000000000001</v>
      </c>
      <c r="J28" s="91">
        <v>0</v>
      </c>
      <c r="K28" s="91">
        <v>0</v>
      </c>
      <c r="L28" s="91">
        <v>452.34320101700888</v>
      </c>
      <c r="M28" s="91">
        <v>983.255</v>
      </c>
      <c r="N28" s="91">
        <v>0</v>
      </c>
      <c r="O28" s="91">
        <v>0</v>
      </c>
      <c r="P28" s="91">
        <v>12132.039000000001</v>
      </c>
      <c r="Q28" s="92">
        <v>18995.509000000002</v>
      </c>
      <c r="R28" s="70"/>
      <c r="S28" s="70"/>
      <c r="T28" s="70"/>
      <c r="U28" s="70"/>
      <c r="V28" s="70"/>
      <c r="W28" s="70"/>
      <c r="X28" s="70"/>
      <c r="Y28" s="70"/>
      <c r="Z28" s="70"/>
      <c r="AA28" s="70"/>
      <c r="AB28" s="70"/>
      <c r="AC28" s="70"/>
      <c r="AD28" s="70"/>
      <c r="AE28" s="70"/>
    </row>
    <row r="29" spans="1:31" x14ac:dyDescent="0.2">
      <c r="A29" s="3" t="s">
        <v>365</v>
      </c>
      <c r="B29" s="91">
        <v>3</v>
      </c>
      <c r="C29" s="91">
        <v>3.1850000000000001</v>
      </c>
      <c r="D29" s="91">
        <v>773.98699999999997</v>
      </c>
      <c r="E29" s="91">
        <v>508.48700000000002</v>
      </c>
      <c r="F29" s="91">
        <v>0</v>
      </c>
      <c r="G29" s="91">
        <v>0</v>
      </c>
      <c r="H29" s="91">
        <v>5.0000000000000001E-3</v>
      </c>
      <c r="I29" s="91">
        <v>1.52</v>
      </c>
      <c r="J29" s="91">
        <v>0</v>
      </c>
      <c r="K29" s="91">
        <v>0</v>
      </c>
      <c r="L29" s="91">
        <v>270.94755471304012</v>
      </c>
      <c r="M29" s="91">
        <v>376.8</v>
      </c>
      <c r="N29" s="91">
        <v>93.075999999999993</v>
      </c>
      <c r="O29" s="91">
        <v>76.561000000000007</v>
      </c>
      <c r="P29" s="91">
        <v>62.947000000000003</v>
      </c>
      <c r="Q29" s="92">
        <v>1029.5</v>
      </c>
      <c r="R29" s="70"/>
      <c r="S29" s="70"/>
      <c r="T29" s="70"/>
      <c r="U29" s="70"/>
      <c r="V29" s="70"/>
      <c r="W29" s="70"/>
      <c r="X29" s="70"/>
      <c r="Y29" s="70"/>
      <c r="Z29" s="70"/>
      <c r="AA29" s="70"/>
      <c r="AB29" s="70"/>
      <c r="AC29" s="70"/>
      <c r="AD29" s="70"/>
      <c r="AE29" s="70"/>
    </row>
    <row r="30" spans="1:31" x14ac:dyDescent="0.2">
      <c r="A30" s="3" t="s">
        <v>366</v>
      </c>
      <c r="B30" s="91">
        <v>0</v>
      </c>
      <c r="C30" s="91">
        <v>0</v>
      </c>
      <c r="D30" s="91">
        <v>3478.549</v>
      </c>
      <c r="E30" s="91">
        <v>2599.2660000000001</v>
      </c>
      <c r="F30" s="91">
        <v>0</v>
      </c>
      <c r="G30" s="91">
        <v>0</v>
      </c>
      <c r="H30" s="91">
        <v>0</v>
      </c>
      <c r="I30" s="91">
        <v>0</v>
      </c>
      <c r="J30" s="91">
        <v>0</v>
      </c>
      <c r="K30" s="91">
        <v>0</v>
      </c>
      <c r="L30" s="91">
        <v>0</v>
      </c>
      <c r="M30" s="91">
        <v>0</v>
      </c>
      <c r="N30" s="91">
        <v>0</v>
      </c>
      <c r="O30" s="91">
        <v>0</v>
      </c>
      <c r="P30" s="91">
        <v>0</v>
      </c>
      <c r="Q30" s="92">
        <v>2599.2660000000001</v>
      </c>
      <c r="R30" s="70"/>
      <c r="S30" s="70"/>
      <c r="T30" s="70"/>
      <c r="U30" s="70"/>
      <c r="V30" s="70"/>
      <c r="W30" s="70"/>
      <c r="X30" s="70"/>
      <c r="Y30" s="70"/>
      <c r="Z30" s="70"/>
      <c r="AA30" s="70"/>
      <c r="AB30" s="70"/>
      <c r="AC30" s="70"/>
      <c r="AD30" s="70"/>
      <c r="AE30" s="70"/>
    </row>
    <row r="31" spans="1:31" x14ac:dyDescent="0.2">
      <c r="A31" s="3" t="s">
        <v>77</v>
      </c>
      <c r="B31" s="91">
        <v>0</v>
      </c>
      <c r="C31" s="91">
        <v>0</v>
      </c>
      <c r="D31" s="91">
        <v>1295.4870000000001</v>
      </c>
      <c r="E31" s="91">
        <v>1005.318</v>
      </c>
      <c r="F31" s="91">
        <v>0</v>
      </c>
      <c r="G31" s="91">
        <v>0</v>
      </c>
      <c r="H31" s="91">
        <v>0</v>
      </c>
      <c r="I31" s="91">
        <v>0</v>
      </c>
      <c r="J31" s="91">
        <v>879.66200000000003</v>
      </c>
      <c r="K31" s="91">
        <v>425.37099999999998</v>
      </c>
      <c r="L31" s="91">
        <v>0</v>
      </c>
      <c r="M31" s="91">
        <v>0</v>
      </c>
      <c r="N31" s="91">
        <v>0</v>
      </c>
      <c r="O31" s="91">
        <v>0</v>
      </c>
      <c r="P31" s="91">
        <v>6.3150000000000004</v>
      </c>
      <c r="Q31" s="92">
        <v>1437.0039999999999</v>
      </c>
      <c r="R31" s="70"/>
      <c r="S31" s="70"/>
      <c r="T31" s="70"/>
      <c r="U31" s="70"/>
      <c r="V31" s="70"/>
      <c r="W31" s="70"/>
      <c r="X31" s="70"/>
      <c r="Y31" s="70"/>
      <c r="Z31" s="70"/>
      <c r="AA31" s="70"/>
      <c r="AB31" s="70"/>
      <c r="AC31" s="70"/>
      <c r="AD31" s="70"/>
      <c r="AE31" s="70"/>
    </row>
    <row r="32" spans="1:31" x14ac:dyDescent="0.2">
      <c r="A32" s="3" t="s">
        <v>380</v>
      </c>
      <c r="B32" s="91">
        <v>2.64</v>
      </c>
      <c r="C32" s="91">
        <v>1.7330000000000001</v>
      </c>
      <c r="D32" s="91">
        <v>1257.646</v>
      </c>
      <c r="E32" s="91">
        <v>705.02200000000005</v>
      </c>
      <c r="F32" s="91">
        <v>0</v>
      </c>
      <c r="G32" s="91">
        <v>0</v>
      </c>
      <c r="H32" s="91">
        <v>0.34185000000000004</v>
      </c>
      <c r="I32" s="91">
        <v>1.855</v>
      </c>
      <c r="J32" s="91">
        <v>0</v>
      </c>
      <c r="K32" s="91">
        <v>0</v>
      </c>
      <c r="L32" s="91">
        <v>269.17728050573498</v>
      </c>
      <c r="M32" s="91">
        <v>207.233</v>
      </c>
      <c r="N32" s="91">
        <v>0</v>
      </c>
      <c r="O32" s="91">
        <v>0</v>
      </c>
      <c r="P32" s="91">
        <v>693.24199999999996</v>
      </c>
      <c r="Q32" s="92">
        <v>1609.085</v>
      </c>
      <c r="R32" s="70"/>
      <c r="S32" s="70"/>
      <c r="T32" s="70"/>
      <c r="U32" s="70"/>
      <c r="V32" s="70"/>
      <c r="W32" s="70"/>
      <c r="X32" s="70"/>
      <c r="Y32" s="70"/>
      <c r="Z32" s="70"/>
      <c r="AA32" s="70"/>
      <c r="AB32" s="70"/>
      <c r="AC32" s="70"/>
      <c r="AD32" s="70"/>
      <c r="AE32" s="70"/>
    </row>
    <row r="33" spans="1:31" x14ac:dyDescent="0.2">
      <c r="A33" s="3" t="s">
        <v>44</v>
      </c>
      <c r="B33" s="91">
        <v>0</v>
      </c>
      <c r="C33" s="91">
        <v>0</v>
      </c>
      <c r="D33" s="91">
        <v>35380.072</v>
      </c>
      <c r="E33" s="91">
        <v>32767.526000000002</v>
      </c>
      <c r="F33" s="91">
        <v>143.33799999999999</v>
      </c>
      <c r="G33" s="91">
        <v>161.096</v>
      </c>
      <c r="H33" s="91">
        <v>39.355080000000001</v>
      </c>
      <c r="I33" s="91">
        <v>37.518999999999998</v>
      </c>
      <c r="J33" s="91">
        <v>0</v>
      </c>
      <c r="K33" s="91">
        <v>0</v>
      </c>
      <c r="L33" s="91">
        <v>0</v>
      </c>
      <c r="M33" s="91">
        <v>0</v>
      </c>
      <c r="N33" s="91">
        <v>0</v>
      </c>
      <c r="O33" s="91">
        <v>0</v>
      </c>
      <c r="P33" s="91">
        <v>511.02300000000002</v>
      </c>
      <c r="Q33" s="92">
        <v>33477.164000000004</v>
      </c>
      <c r="R33" s="70"/>
      <c r="S33" s="70"/>
      <c r="T33" s="70"/>
      <c r="U33" s="70"/>
      <c r="V33" s="70"/>
      <c r="W33" s="70"/>
      <c r="X33" s="70"/>
      <c r="Y33" s="70"/>
      <c r="Z33" s="70"/>
      <c r="AA33" s="70"/>
      <c r="AB33" s="70"/>
      <c r="AC33" s="70"/>
      <c r="AD33" s="70"/>
      <c r="AE33" s="70"/>
    </row>
    <row r="34" spans="1:31" x14ac:dyDescent="0.2">
      <c r="A34" s="3" t="s">
        <v>22</v>
      </c>
      <c r="B34" s="91">
        <v>388.94200000000001</v>
      </c>
      <c r="C34" s="91">
        <v>627.61199999999997</v>
      </c>
      <c r="D34" s="91">
        <v>9998.0130000000008</v>
      </c>
      <c r="E34" s="91">
        <v>6159.67</v>
      </c>
      <c r="F34" s="91">
        <v>335850</v>
      </c>
      <c r="G34" s="91">
        <v>105.446</v>
      </c>
      <c r="H34" s="91">
        <v>556.38248400000009</v>
      </c>
      <c r="I34" s="91">
        <v>759.35199999999998</v>
      </c>
      <c r="J34" s="91">
        <v>89.123999999999995</v>
      </c>
      <c r="K34" s="91">
        <v>56.356000000000002</v>
      </c>
      <c r="L34" s="91">
        <v>125.97286018277734</v>
      </c>
      <c r="M34" s="91">
        <v>123.925</v>
      </c>
      <c r="N34" s="91">
        <v>1340.145</v>
      </c>
      <c r="O34" s="91">
        <v>789.87</v>
      </c>
      <c r="P34" s="91">
        <v>1966.3779999999999</v>
      </c>
      <c r="Q34" s="92">
        <v>10588.609</v>
      </c>
      <c r="R34" s="70"/>
      <c r="S34" s="70"/>
      <c r="T34" s="70"/>
      <c r="U34" s="70"/>
      <c r="V34" s="70"/>
      <c r="W34" s="70"/>
      <c r="X34" s="70"/>
      <c r="Y34" s="70"/>
      <c r="Z34" s="70"/>
      <c r="AA34" s="70"/>
      <c r="AB34" s="70"/>
      <c r="AC34" s="70"/>
      <c r="AD34" s="70"/>
      <c r="AE34" s="70"/>
    </row>
    <row r="35" spans="1:31" x14ac:dyDescent="0.2">
      <c r="A35" s="3" t="s">
        <v>368</v>
      </c>
      <c r="B35" s="91">
        <v>0</v>
      </c>
      <c r="C35" s="91">
        <v>0</v>
      </c>
      <c r="D35" s="91">
        <v>0</v>
      </c>
      <c r="E35" s="91">
        <v>0</v>
      </c>
      <c r="F35" s="91">
        <v>2463.2260000000001</v>
      </c>
      <c r="G35" s="91">
        <v>2411.1680000000001</v>
      </c>
      <c r="H35" s="91">
        <v>0</v>
      </c>
      <c r="I35" s="91">
        <v>0</v>
      </c>
      <c r="J35" s="91">
        <v>0</v>
      </c>
      <c r="K35" s="91">
        <v>0</v>
      </c>
      <c r="L35" s="91">
        <v>0</v>
      </c>
      <c r="M35" s="91">
        <v>0</v>
      </c>
      <c r="N35" s="91">
        <v>0</v>
      </c>
      <c r="O35" s="91">
        <v>0</v>
      </c>
      <c r="P35" s="91">
        <v>0</v>
      </c>
      <c r="Q35" s="92">
        <v>2411.1680000000001</v>
      </c>
      <c r="R35" s="70"/>
      <c r="S35" s="70"/>
      <c r="T35" s="70"/>
      <c r="U35" s="70"/>
      <c r="V35" s="70"/>
      <c r="W35" s="70"/>
      <c r="X35" s="70"/>
      <c r="Y35" s="70"/>
      <c r="Z35" s="70"/>
      <c r="AA35" s="70"/>
      <c r="AB35" s="70"/>
      <c r="AC35" s="70"/>
      <c r="AD35" s="70"/>
      <c r="AE35" s="70"/>
    </row>
    <row r="36" spans="1:31" x14ac:dyDescent="0.2">
      <c r="A36" s="3" t="s">
        <v>370</v>
      </c>
      <c r="B36" s="91">
        <v>0</v>
      </c>
      <c r="C36" s="91">
        <v>0</v>
      </c>
      <c r="D36" s="91">
        <v>2398.5120000000002</v>
      </c>
      <c r="E36" s="91">
        <v>1973.4469999999999</v>
      </c>
      <c r="F36" s="91">
        <v>0</v>
      </c>
      <c r="G36" s="91">
        <v>0</v>
      </c>
      <c r="H36" s="91">
        <v>2.6800000000000001E-2</v>
      </c>
      <c r="I36" s="91">
        <v>8.4130000000000003</v>
      </c>
      <c r="J36" s="91">
        <v>0</v>
      </c>
      <c r="K36" s="91">
        <v>0</v>
      </c>
      <c r="L36" s="91">
        <v>0</v>
      </c>
      <c r="M36" s="91">
        <v>0</v>
      </c>
      <c r="N36" s="91">
        <v>0</v>
      </c>
      <c r="O36" s="91">
        <v>0</v>
      </c>
      <c r="P36" s="91">
        <v>2.923</v>
      </c>
      <c r="Q36" s="92">
        <v>1984.7829999999999</v>
      </c>
      <c r="R36" s="70"/>
      <c r="S36" s="70"/>
      <c r="T36" s="70"/>
      <c r="U36" s="70"/>
      <c r="V36" s="70"/>
      <c r="W36" s="70"/>
      <c r="X36" s="70"/>
      <c r="Y36" s="70"/>
      <c r="Z36" s="70"/>
      <c r="AA36" s="70"/>
      <c r="AB36" s="70"/>
      <c r="AC36" s="70"/>
      <c r="AD36" s="70"/>
      <c r="AE36" s="70"/>
    </row>
    <row r="37" spans="1:31" x14ac:dyDescent="0.2">
      <c r="A37" s="3" t="s">
        <v>392</v>
      </c>
      <c r="B37" s="91">
        <v>0</v>
      </c>
      <c r="C37" s="91">
        <v>0</v>
      </c>
      <c r="D37" s="91">
        <v>5479.8310000000001</v>
      </c>
      <c r="E37" s="91">
        <v>1346.854</v>
      </c>
      <c r="F37" s="91">
        <v>0</v>
      </c>
      <c r="G37" s="91">
        <v>0</v>
      </c>
      <c r="H37" s="91">
        <v>0</v>
      </c>
      <c r="I37" s="91">
        <v>0</v>
      </c>
      <c r="J37" s="91">
        <v>0</v>
      </c>
      <c r="K37" s="91">
        <v>0</v>
      </c>
      <c r="L37" s="91">
        <v>0</v>
      </c>
      <c r="M37" s="91">
        <v>0</v>
      </c>
      <c r="N37" s="91">
        <v>0</v>
      </c>
      <c r="O37" s="91">
        <v>0</v>
      </c>
      <c r="P37" s="91">
        <v>1.663</v>
      </c>
      <c r="Q37" s="92">
        <v>1348.5170000000001</v>
      </c>
      <c r="R37" s="70"/>
      <c r="S37" s="70"/>
      <c r="T37" s="70"/>
      <c r="U37" s="70"/>
      <c r="V37" s="70"/>
      <c r="W37" s="70"/>
      <c r="X37" s="70"/>
      <c r="Y37" s="70"/>
      <c r="Z37" s="70"/>
      <c r="AA37" s="70"/>
      <c r="AB37" s="70"/>
      <c r="AC37" s="70"/>
      <c r="AD37" s="70"/>
      <c r="AE37" s="70"/>
    </row>
    <row r="38" spans="1:31" x14ac:dyDescent="0.2">
      <c r="A38" s="3" t="s">
        <v>24</v>
      </c>
      <c r="B38" s="91">
        <v>0</v>
      </c>
      <c r="C38" s="91">
        <v>0</v>
      </c>
      <c r="D38" s="91">
        <v>394.03100000000001</v>
      </c>
      <c r="E38" s="91">
        <v>234.59100000000001</v>
      </c>
      <c r="F38" s="91">
        <v>14280.177</v>
      </c>
      <c r="G38" s="91">
        <v>10857.205</v>
      </c>
      <c r="H38" s="91">
        <v>200.718772</v>
      </c>
      <c r="I38" s="91">
        <v>257.65100000000001</v>
      </c>
      <c r="J38" s="91">
        <v>57.6</v>
      </c>
      <c r="K38" s="91">
        <v>19.273</v>
      </c>
      <c r="L38" s="91">
        <v>0</v>
      </c>
      <c r="M38" s="91">
        <v>0</v>
      </c>
      <c r="N38" s="91">
        <v>0</v>
      </c>
      <c r="O38" s="91">
        <v>0</v>
      </c>
      <c r="P38" s="91">
        <v>624.28200000000004</v>
      </c>
      <c r="Q38" s="92">
        <v>11993.001999999999</v>
      </c>
      <c r="R38" s="70"/>
      <c r="S38" s="70"/>
      <c r="T38" s="70"/>
      <c r="U38" s="70"/>
      <c r="V38" s="70"/>
      <c r="W38" s="70"/>
      <c r="X38" s="70"/>
      <c r="Y38" s="70"/>
      <c r="Z38" s="70"/>
      <c r="AA38" s="70"/>
      <c r="AB38" s="70"/>
      <c r="AC38" s="70"/>
      <c r="AD38" s="70"/>
      <c r="AE38" s="70"/>
    </row>
    <row r="39" spans="1:31" x14ac:dyDescent="0.2">
      <c r="A39" s="3" t="s">
        <v>25</v>
      </c>
      <c r="B39" s="91">
        <v>0</v>
      </c>
      <c r="C39" s="91">
        <v>0</v>
      </c>
      <c r="D39" s="91">
        <v>86.009</v>
      </c>
      <c r="E39" s="91">
        <v>76.373999999999995</v>
      </c>
      <c r="F39" s="91">
        <v>12</v>
      </c>
      <c r="G39" s="91">
        <v>0.78500000000000003</v>
      </c>
      <c r="H39" s="91">
        <v>351.56786399999999</v>
      </c>
      <c r="I39" s="91">
        <v>336.41899999999998</v>
      </c>
      <c r="J39" s="91">
        <v>25.946000000000002</v>
      </c>
      <c r="K39" s="91">
        <v>16.309000000000001</v>
      </c>
      <c r="L39" s="91">
        <v>0</v>
      </c>
      <c r="M39" s="91">
        <v>0</v>
      </c>
      <c r="N39" s="91">
        <v>159.30000000000001</v>
      </c>
      <c r="O39" s="91">
        <v>147.69999999999999</v>
      </c>
      <c r="P39" s="91">
        <v>2840.4989999999998</v>
      </c>
      <c r="Q39" s="92">
        <v>3418.0859999999998</v>
      </c>
      <c r="R39" s="70"/>
      <c r="S39" s="70"/>
      <c r="T39" s="70"/>
      <c r="U39" s="70"/>
      <c r="V39" s="70"/>
      <c r="W39" s="70"/>
      <c r="X39" s="70"/>
      <c r="Y39" s="70"/>
      <c r="Z39" s="70"/>
      <c r="AA39" s="70"/>
      <c r="AB39" s="70"/>
      <c r="AC39" s="70"/>
      <c r="AD39" s="70"/>
      <c r="AE39" s="70"/>
    </row>
    <row r="40" spans="1:31" x14ac:dyDescent="0.2">
      <c r="A40" s="3" t="s">
        <v>26</v>
      </c>
      <c r="B40" s="91">
        <v>0</v>
      </c>
      <c r="C40" s="91">
        <v>0</v>
      </c>
      <c r="D40" s="91">
        <v>40992.637000000002</v>
      </c>
      <c r="E40" s="91">
        <v>23248.370999999999</v>
      </c>
      <c r="F40" s="91">
        <v>8777.5779999999995</v>
      </c>
      <c r="G40" s="91">
        <v>8984.6550000000007</v>
      </c>
      <c r="H40" s="91">
        <v>25573.099100000003</v>
      </c>
      <c r="I40" s="91">
        <v>22745.154999999999</v>
      </c>
      <c r="J40" s="91">
        <v>22306.473000000002</v>
      </c>
      <c r="K40" s="91">
        <v>11216.981</v>
      </c>
      <c r="L40" s="91">
        <v>2.4033182583047275</v>
      </c>
      <c r="M40" s="91">
        <v>4.6609999999999996</v>
      </c>
      <c r="N40" s="91">
        <v>55146.631999999998</v>
      </c>
      <c r="O40" s="91">
        <v>17446.276000000002</v>
      </c>
      <c r="P40" s="91">
        <v>899.96100000000001</v>
      </c>
      <c r="Q40" s="92">
        <v>84546.059999999983</v>
      </c>
      <c r="R40" s="70"/>
      <c r="S40" s="70"/>
      <c r="T40" s="70"/>
      <c r="U40" s="70"/>
      <c r="V40" s="70"/>
      <c r="W40" s="70"/>
      <c r="X40" s="70"/>
      <c r="Y40" s="70"/>
      <c r="Z40" s="70"/>
      <c r="AA40" s="70"/>
      <c r="AB40" s="70"/>
      <c r="AC40" s="70"/>
      <c r="AD40" s="70"/>
      <c r="AE40" s="70"/>
    </row>
    <row r="41" spans="1:31" x14ac:dyDescent="0.2">
      <c r="A41" s="3" t="s">
        <v>27</v>
      </c>
      <c r="B41" s="91">
        <v>243.41</v>
      </c>
      <c r="C41" s="91">
        <v>176.96299999999999</v>
      </c>
      <c r="D41" s="91">
        <v>20265.527999999998</v>
      </c>
      <c r="E41" s="91">
        <v>8334.8909999999996</v>
      </c>
      <c r="F41" s="91">
        <v>1578</v>
      </c>
      <c r="G41" s="91">
        <v>25.256</v>
      </c>
      <c r="H41" s="91">
        <v>57.281129999999997</v>
      </c>
      <c r="I41" s="91">
        <v>207.7</v>
      </c>
      <c r="J41" s="91">
        <v>64.89</v>
      </c>
      <c r="K41" s="91">
        <v>57.41</v>
      </c>
      <c r="L41" s="91">
        <v>194.81129863232695</v>
      </c>
      <c r="M41" s="91">
        <v>300.76100000000002</v>
      </c>
      <c r="N41" s="91">
        <v>432.55799999999999</v>
      </c>
      <c r="O41" s="91">
        <v>66.248999999999995</v>
      </c>
      <c r="P41" s="91">
        <v>2562.3850000000002</v>
      </c>
      <c r="Q41" s="92">
        <v>11731.615</v>
      </c>
      <c r="R41" s="70"/>
      <c r="S41" s="70"/>
      <c r="T41" s="70"/>
      <c r="U41" s="70"/>
      <c r="V41" s="70"/>
      <c r="W41" s="70"/>
      <c r="X41" s="70"/>
      <c r="Y41" s="70"/>
      <c r="Z41" s="70"/>
      <c r="AA41" s="70"/>
      <c r="AB41" s="70"/>
      <c r="AC41" s="70"/>
      <c r="AD41" s="70"/>
      <c r="AE41" s="70"/>
    </row>
    <row r="42" spans="1:31" x14ac:dyDescent="0.2">
      <c r="A42" s="3" t="s">
        <v>28</v>
      </c>
      <c r="B42" s="91">
        <v>0</v>
      </c>
      <c r="C42" s="91">
        <v>0</v>
      </c>
      <c r="D42" s="91">
        <v>25557.216400000001</v>
      </c>
      <c r="E42" s="91">
        <v>6644.0519999999997</v>
      </c>
      <c r="F42" s="91">
        <v>2925.4850000000001</v>
      </c>
      <c r="G42" s="91">
        <v>3043.1460000000002</v>
      </c>
      <c r="H42" s="91">
        <v>17315.337</v>
      </c>
      <c r="I42" s="91">
        <v>23836.36</v>
      </c>
      <c r="J42" s="91">
        <v>0</v>
      </c>
      <c r="K42" s="91">
        <v>0</v>
      </c>
      <c r="L42" s="91">
        <v>0</v>
      </c>
      <c r="M42" s="91">
        <v>0</v>
      </c>
      <c r="N42" s="91">
        <v>0</v>
      </c>
      <c r="O42" s="91">
        <v>0</v>
      </c>
      <c r="P42" s="91">
        <v>2228.5410000000002</v>
      </c>
      <c r="Q42" s="92">
        <v>35752.099000000002</v>
      </c>
      <c r="R42" s="70"/>
      <c r="S42" s="70"/>
      <c r="T42" s="70"/>
      <c r="U42" s="70"/>
      <c r="V42" s="70"/>
      <c r="W42" s="70"/>
      <c r="X42" s="70"/>
      <c r="Y42" s="70"/>
      <c r="Z42" s="70"/>
      <c r="AA42" s="70"/>
      <c r="AB42" s="70"/>
      <c r="AC42" s="70"/>
      <c r="AD42" s="70"/>
      <c r="AE42" s="70"/>
    </row>
    <row r="43" spans="1:31" x14ac:dyDescent="0.2">
      <c r="A43" s="3" t="s">
        <v>29</v>
      </c>
      <c r="B43" s="91">
        <v>389208.603</v>
      </c>
      <c r="C43" s="91">
        <v>63875.161</v>
      </c>
      <c r="D43" s="91">
        <v>15036.008</v>
      </c>
      <c r="E43" s="91">
        <v>4378.5739999999996</v>
      </c>
      <c r="F43" s="91">
        <v>4247.6170000000002</v>
      </c>
      <c r="G43" s="91">
        <v>3754.78</v>
      </c>
      <c r="H43" s="91">
        <v>281.49768</v>
      </c>
      <c r="I43" s="91">
        <v>209.52099999999999</v>
      </c>
      <c r="J43" s="91">
        <v>12422.896000000001</v>
      </c>
      <c r="K43" s="91">
        <v>5437.68</v>
      </c>
      <c r="L43" s="91">
        <v>1.1208446614471157</v>
      </c>
      <c r="M43" s="91">
        <v>6.69</v>
      </c>
      <c r="N43" s="91">
        <v>3651.7910000000002</v>
      </c>
      <c r="O43" s="91">
        <v>1293.5730000000001</v>
      </c>
      <c r="P43" s="91">
        <v>982.77300000000002</v>
      </c>
      <c r="Q43" s="92">
        <v>79938.751999999993</v>
      </c>
      <c r="R43" s="70"/>
      <c r="S43" s="70"/>
      <c r="T43" s="70"/>
      <c r="U43" s="70"/>
      <c r="V43" s="70"/>
      <c r="W43" s="70"/>
      <c r="X43" s="70"/>
      <c r="Y43" s="70"/>
      <c r="Z43" s="70"/>
      <c r="AA43" s="70"/>
      <c r="AB43" s="70"/>
      <c r="AC43" s="70"/>
      <c r="AD43" s="70"/>
      <c r="AE43" s="70"/>
    </row>
    <row r="44" spans="1:31" x14ac:dyDescent="0.2">
      <c r="A44" s="3" t="s">
        <v>393</v>
      </c>
      <c r="B44" s="91">
        <v>0</v>
      </c>
      <c r="C44" s="91">
        <v>0</v>
      </c>
      <c r="D44" s="91">
        <v>13371.41</v>
      </c>
      <c r="E44" s="91">
        <v>4370.0770000000002</v>
      </c>
      <c r="F44" s="91">
        <v>0</v>
      </c>
      <c r="G44" s="91">
        <v>0</v>
      </c>
      <c r="H44" s="91">
        <v>0</v>
      </c>
      <c r="I44" s="91">
        <v>0</v>
      </c>
      <c r="J44" s="91">
        <v>0</v>
      </c>
      <c r="K44" s="91">
        <v>0</v>
      </c>
      <c r="L44" s="91">
        <v>0</v>
      </c>
      <c r="M44" s="91">
        <v>0</v>
      </c>
      <c r="N44" s="91">
        <v>0</v>
      </c>
      <c r="O44" s="91">
        <v>0</v>
      </c>
      <c r="P44" s="91">
        <v>0</v>
      </c>
      <c r="Q44" s="92">
        <v>4370.0770000000002</v>
      </c>
      <c r="R44" s="70"/>
      <c r="S44" s="70"/>
      <c r="T44" s="70"/>
      <c r="U44" s="70"/>
      <c r="V44" s="70"/>
      <c r="W44" s="70"/>
      <c r="X44" s="70"/>
      <c r="Y44" s="70"/>
      <c r="Z44" s="70"/>
      <c r="AA44" s="70"/>
      <c r="AB44" s="70"/>
      <c r="AC44" s="70"/>
      <c r="AD44" s="70"/>
      <c r="AE44" s="70"/>
    </row>
    <row r="45" spans="1:31" x14ac:dyDescent="0.2">
      <c r="A45" s="3" t="s">
        <v>30</v>
      </c>
      <c r="B45" s="91">
        <v>0</v>
      </c>
      <c r="C45" s="91">
        <v>0</v>
      </c>
      <c r="D45" s="91">
        <v>0</v>
      </c>
      <c r="E45" s="91">
        <v>0</v>
      </c>
      <c r="F45" s="91">
        <v>35154.44</v>
      </c>
      <c r="G45" s="91">
        <v>30788.808000000001</v>
      </c>
      <c r="H45" s="91">
        <v>1.25</v>
      </c>
      <c r="I45" s="91">
        <v>1.2390000000000001</v>
      </c>
      <c r="J45" s="91">
        <v>0</v>
      </c>
      <c r="K45" s="91">
        <v>0</v>
      </c>
      <c r="L45" s="91">
        <v>0</v>
      </c>
      <c r="M45" s="91">
        <v>0</v>
      </c>
      <c r="N45" s="91">
        <v>0</v>
      </c>
      <c r="O45" s="91">
        <v>0</v>
      </c>
      <c r="P45" s="91">
        <v>397.45</v>
      </c>
      <c r="Q45" s="92">
        <v>31187.497000000003</v>
      </c>
      <c r="R45" s="70"/>
      <c r="S45" s="70"/>
      <c r="T45" s="70"/>
      <c r="U45" s="70"/>
      <c r="V45" s="70"/>
      <c r="W45" s="70"/>
      <c r="X45" s="70"/>
      <c r="Y45" s="70"/>
      <c r="Z45" s="70"/>
      <c r="AA45" s="70"/>
      <c r="AB45" s="70"/>
      <c r="AC45" s="70"/>
      <c r="AD45" s="70"/>
      <c r="AE45" s="70"/>
    </row>
    <row r="46" spans="1:31" x14ac:dyDescent="0.2">
      <c r="A46" s="3" t="s">
        <v>381</v>
      </c>
      <c r="B46" s="91">
        <v>2255590.8450000002</v>
      </c>
      <c r="C46" s="91">
        <v>349484.11499999999</v>
      </c>
      <c r="D46" s="91">
        <v>121835.929</v>
      </c>
      <c r="E46" s="91">
        <v>35921.699000000001</v>
      </c>
      <c r="F46" s="91">
        <v>75843.744999999995</v>
      </c>
      <c r="G46" s="91">
        <v>72294.400999999998</v>
      </c>
      <c r="H46" s="91">
        <v>16089.847592</v>
      </c>
      <c r="I46" s="91">
        <v>15237.343000000001</v>
      </c>
      <c r="J46" s="91">
        <v>6519.0330000000004</v>
      </c>
      <c r="K46" s="91">
        <v>2387.6239999999998</v>
      </c>
      <c r="L46" s="91">
        <v>0</v>
      </c>
      <c r="M46" s="91">
        <v>0</v>
      </c>
      <c r="N46" s="91">
        <v>2204.0770000000002</v>
      </c>
      <c r="O46" s="91">
        <v>844.42600000000004</v>
      </c>
      <c r="P46" s="91">
        <v>1773.885</v>
      </c>
      <c r="Q46" s="92">
        <v>477943.49300000002</v>
      </c>
      <c r="R46" s="70"/>
      <c r="S46" s="70"/>
      <c r="T46" s="70"/>
      <c r="U46" s="70"/>
      <c r="V46" s="70"/>
      <c r="W46" s="70"/>
      <c r="X46" s="70"/>
      <c r="Y46" s="70"/>
      <c r="Z46" s="70"/>
      <c r="AA46" s="70"/>
      <c r="AB46" s="70"/>
      <c r="AC46" s="70"/>
      <c r="AD46" s="70"/>
      <c r="AE46" s="70"/>
    </row>
    <row r="47" spans="1:31" x14ac:dyDescent="0.2">
      <c r="A47" s="3" t="s">
        <v>31</v>
      </c>
      <c r="B47" s="91">
        <v>0</v>
      </c>
      <c r="C47" s="91">
        <v>0</v>
      </c>
      <c r="D47" s="91">
        <v>20592.350999999999</v>
      </c>
      <c r="E47" s="91">
        <v>14099.25</v>
      </c>
      <c r="F47" s="91">
        <v>0</v>
      </c>
      <c r="G47" s="91">
        <v>0</v>
      </c>
      <c r="H47" s="91">
        <v>0</v>
      </c>
      <c r="I47" s="91">
        <v>0</v>
      </c>
      <c r="J47" s="91">
        <v>0.35</v>
      </c>
      <c r="K47" s="91">
        <v>0.67900000000000005</v>
      </c>
      <c r="L47" s="91">
        <v>0</v>
      </c>
      <c r="M47" s="91">
        <v>0</v>
      </c>
      <c r="N47" s="91">
        <v>0</v>
      </c>
      <c r="O47" s="91">
        <v>0</v>
      </c>
      <c r="P47" s="91">
        <v>18.890999999999998</v>
      </c>
      <c r="Q47" s="92">
        <v>14118.82</v>
      </c>
      <c r="R47" s="70"/>
      <c r="S47" s="70"/>
      <c r="T47" s="70"/>
      <c r="U47" s="70"/>
      <c r="V47" s="70"/>
      <c r="W47" s="70"/>
      <c r="X47" s="70"/>
      <c r="Y47" s="70"/>
      <c r="Z47" s="70"/>
      <c r="AA47" s="70"/>
      <c r="AB47" s="70"/>
      <c r="AC47" s="70"/>
      <c r="AD47" s="70"/>
      <c r="AE47" s="70"/>
    </row>
    <row r="48" spans="1:31" x14ac:dyDescent="0.2">
      <c r="A48" s="3" t="s">
        <v>34</v>
      </c>
      <c r="B48" s="91">
        <v>120503.348</v>
      </c>
      <c r="C48" s="91">
        <v>20205.054</v>
      </c>
      <c r="D48" s="91">
        <v>83419.257800000007</v>
      </c>
      <c r="E48" s="91">
        <v>32804.07</v>
      </c>
      <c r="F48" s="91">
        <v>16711.127</v>
      </c>
      <c r="G48" s="91">
        <v>16471.737000000001</v>
      </c>
      <c r="H48" s="91">
        <v>10466.533296</v>
      </c>
      <c r="I48" s="91">
        <v>10315.897999999999</v>
      </c>
      <c r="J48" s="91">
        <v>9571.2829999999994</v>
      </c>
      <c r="K48" s="91">
        <v>3931.9470000000001</v>
      </c>
      <c r="L48" s="91">
        <v>103.85448786135862</v>
      </c>
      <c r="M48" s="91">
        <v>73.867000000000004</v>
      </c>
      <c r="N48" s="91">
        <v>26748.775000000001</v>
      </c>
      <c r="O48" s="91">
        <v>10440.036</v>
      </c>
      <c r="P48" s="91">
        <v>149.55699999999999</v>
      </c>
      <c r="Q48" s="92">
        <v>94392.165999999997</v>
      </c>
      <c r="R48" s="70"/>
      <c r="S48" s="70"/>
      <c r="T48" s="70"/>
      <c r="U48" s="70"/>
      <c r="V48" s="70"/>
      <c r="W48" s="70"/>
      <c r="X48" s="70"/>
      <c r="Y48" s="70"/>
      <c r="Z48" s="70"/>
      <c r="AA48" s="70"/>
      <c r="AB48" s="70"/>
      <c r="AC48" s="70"/>
      <c r="AD48" s="70"/>
      <c r="AE48" s="70"/>
    </row>
    <row r="49" spans="1:31" x14ac:dyDescent="0.2">
      <c r="A49" s="3" t="s">
        <v>35</v>
      </c>
      <c r="B49" s="91">
        <v>11192.598</v>
      </c>
      <c r="C49" s="91">
        <v>2033.354</v>
      </c>
      <c r="D49" s="91">
        <v>152710.31099999999</v>
      </c>
      <c r="E49" s="91">
        <v>42930.711000000003</v>
      </c>
      <c r="F49" s="91">
        <v>33676.601999999999</v>
      </c>
      <c r="G49" s="91">
        <v>36632.089</v>
      </c>
      <c r="H49" s="91">
        <v>31322.664000000001</v>
      </c>
      <c r="I49" s="91">
        <v>39040.870000000003</v>
      </c>
      <c r="J49" s="91">
        <v>1830.0630000000001</v>
      </c>
      <c r="K49" s="91">
        <v>895.97500000000002</v>
      </c>
      <c r="L49" s="91">
        <v>5.0947484611232534</v>
      </c>
      <c r="M49" s="91">
        <v>5.2969999999999997</v>
      </c>
      <c r="N49" s="91">
        <v>0</v>
      </c>
      <c r="O49" s="91">
        <v>0</v>
      </c>
      <c r="P49" s="91">
        <v>9673.0969999999998</v>
      </c>
      <c r="Q49" s="92">
        <v>131211.39300000001</v>
      </c>
      <c r="R49" s="70"/>
      <c r="S49" s="70"/>
      <c r="T49" s="70"/>
      <c r="U49" s="70"/>
      <c r="V49" s="70"/>
      <c r="W49" s="70"/>
      <c r="X49" s="70"/>
      <c r="Y49" s="70"/>
      <c r="Z49" s="70"/>
      <c r="AA49" s="70"/>
      <c r="AB49" s="70"/>
      <c r="AC49" s="70"/>
      <c r="AD49" s="70"/>
      <c r="AE49" s="70"/>
    </row>
    <row r="50" spans="1:31" x14ac:dyDescent="0.2">
      <c r="A50" s="3" t="s">
        <v>36</v>
      </c>
      <c r="B50" s="91">
        <v>106.172</v>
      </c>
      <c r="C50" s="91">
        <v>54.055</v>
      </c>
      <c r="D50" s="91">
        <v>10019.821</v>
      </c>
      <c r="E50" s="91">
        <v>4389.134</v>
      </c>
      <c r="F50" s="91">
        <v>10</v>
      </c>
      <c r="G50" s="91">
        <v>1.0980000000000001</v>
      </c>
      <c r="H50" s="91">
        <v>15.673415</v>
      </c>
      <c r="I50" s="91">
        <v>79.563000000000002</v>
      </c>
      <c r="J50" s="91">
        <v>18.367999999999999</v>
      </c>
      <c r="K50" s="91">
        <v>2.74</v>
      </c>
      <c r="L50" s="91">
        <v>1040.8780284689508</v>
      </c>
      <c r="M50" s="91">
        <v>718.79</v>
      </c>
      <c r="N50" s="91">
        <v>154.54499999999999</v>
      </c>
      <c r="O50" s="91">
        <v>100.355</v>
      </c>
      <c r="P50" s="91">
        <v>1653.865</v>
      </c>
      <c r="Q50" s="92">
        <v>6999.5999999999995</v>
      </c>
      <c r="R50" s="70"/>
      <c r="S50" s="70"/>
      <c r="T50" s="70"/>
      <c r="U50" s="70"/>
      <c r="V50" s="70"/>
      <c r="W50" s="70"/>
      <c r="X50" s="70"/>
      <c r="Y50" s="70"/>
      <c r="Z50" s="70"/>
      <c r="AA50" s="70"/>
      <c r="AB50" s="70"/>
      <c r="AC50" s="70"/>
      <c r="AD50" s="70"/>
      <c r="AE50" s="70"/>
    </row>
    <row r="51" spans="1:31" x14ac:dyDescent="0.2">
      <c r="A51" s="3" t="s">
        <v>37</v>
      </c>
      <c r="B51" s="91">
        <v>0</v>
      </c>
      <c r="C51" s="91">
        <v>0</v>
      </c>
      <c r="D51" s="91">
        <v>24331.668000000001</v>
      </c>
      <c r="E51" s="91">
        <v>7158.7640000000001</v>
      </c>
      <c r="F51" s="91">
        <v>53.197000000000003</v>
      </c>
      <c r="G51" s="91">
        <v>57.481999999999999</v>
      </c>
      <c r="H51" s="91">
        <v>1140.152</v>
      </c>
      <c r="I51" s="91">
        <v>902.70699999999999</v>
      </c>
      <c r="J51" s="91">
        <v>0</v>
      </c>
      <c r="K51" s="91">
        <v>0</v>
      </c>
      <c r="L51" s="91">
        <v>461.60184624551675</v>
      </c>
      <c r="M51" s="91">
        <v>315.75200000000001</v>
      </c>
      <c r="N51" s="91">
        <v>0</v>
      </c>
      <c r="O51" s="91">
        <v>0</v>
      </c>
      <c r="P51" s="91">
        <v>1815.606</v>
      </c>
      <c r="Q51" s="92">
        <v>10250.311</v>
      </c>
      <c r="R51" s="70"/>
      <c r="S51" s="70"/>
      <c r="T51" s="70"/>
      <c r="U51" s="70"/>
      <c r="V51" s="70"/>
      <c r="W51" s="70"/>
      <c r="X51" s="70"/>
      <c r="Y51" s="70"/>
      <c r="Z51" s="70"/>
      <c r="AA51" s="70"/>
      <c r="AB51" s="70"/>
      <c r="AC51" s="70"/>
      <c r="AD51" s="70"/>
      <c r="AE51" s="70"/>
    </row>
    <row r="52" spans="1:31" x14ac:dyDescent="0.2">
      <c r="A52" s="3" t="s">
        <v>201</v>
      </c>
      <c r="B52" s="91">
        <v>0</v>
      </c>
      <c r="C52" s="91">
        <v>0</v>
      </c>
      <c r="D52" s="91">
        <v>1364.404</v>
      </c>
      <c r="E52" s="91">
        <v>1212.7950000000001</v>
      </c>
      <c r="F52" s="91">
        <v>0</v>
      </c>
      <c r="G52" s="91">
        <v>0</v>
      </c>
      <c r="H52" s="91">
        <v>4.0075000000000003</v>
      </c>
      <c r="I52" s="91">
        <v>9.8879999999999999</v>
      </c>
      <c r="J52" s="91">
        <v>0</v>
      </c>
      <c r="K52" s="91">
        <v>0</v>
      </c>
      <c r="L52" s="91">
        <v>0</v>
      </c>
      <c r="M52" s="91">
        <v>0</v>
      </c>
      <c r="N52" s="91">
        <v>0</v>
      </c>
      <c r="O52" s="91">
        <v>0</v>
      </c>
      <c r="P52" s="91">
        <v>838.71</v>
      </c>
      <c r="Q52" s="92">
        <v>2061.393</v>
      </c>
      <c r="R52" s="70"/>
      <c r="S52" s="70"/>
      <c r="T52" s="70"/>
      <c r="U52" s="70"/>
      <c r="V52" s="70"/>
      <c r="W52" s="70"/>
      <c r="X52" s="70"/>
      <c r="Y52" s="70"/>
      <c r="Z52" s="70"/>
      <c r="AA52" s="70"/>
      <c r="AB52" s="70"/>
      <c r="AC52" s="70"/>
      <c r="AD52" s="70"/>
      <c r="AE52" s="70"/>
    </row>
    <row r="53" spans="1:31" x14ac:dyDescent="0.2">
      <c r="A53" s="3" t="s">
        <v>382</v>
      </c>
      <c r="B53" s="91">
        <v>0</v>
      </c>
      <c r="C53" s="91">
        <v>0</v>
      </c>
      <c r="D53" s="91">
        <v>226469.965</v>
      </c>
      <c r="E53" s="91">
        <v>195851.435</v>
      </c>
      <c r="F53" s="91">
        <v>0</v>
      </c>
      <c r="G53" s="91">
        <v>0</v>
      </c>
      <c r="H53" s="91">
        <v>5363.0426900000002</v>
      </c>
      <c r="I53" s="91">
        <v>4762.8119999999999</v>
      </c>
      <c r="J53" s="91">
        <v>55837.271999999997</v>
      </c>
      <c r="K53" s="91">
        <v>23668.641</v>
      </c>
      <c r="L53" s="91">
        <v>1143.7571267374274</v>
      </c>
      <c r="M53" s="91">
        <v>431.31</v>
      </c>
      <c r="N53" s="91">
        <v>11763.195</v>
      </c>
      <c r="O53" s="91">
        <v>6347.1620000000003</v>
      </c>
      <c r="P53" s="91">
        <v>9542.1589999999997</v>
      </c>
      <c r="Q53" s="92">
        <v>240603.51900000003</v>
      </c>
      <c r="R53" s="70"/>
      <c r="S53" s="70"/>
      <c r="T53" s="70"/>
      <c r="U53" s="70"/>
      <c r="V53" s="70"/>
      <c r="W53" s="70"/>
      <c r="X53" s="70"/>
      <c r="Y53" s="70"/>
      <c r="Z53" s="70"/>
      <c r="AA53" s="70"/>
      <c r="AB53" s="70"/>
      <c r="AC53" s="70"/>
      <c r="AD53" s="70"/>
      <c r="AE53" s="70"/>
    </row>
    <row r="54" spans="1:31" x14ac:dyDescent="0.2">
      <c r="A54" s="3" t="s">
        <v>371</v>
      </c>
      <c r="B54" s="91">
        <v>0</v>
      </c>
      <c r="C54" s="91">
        <v>0</v>
      </c>
      <c r="D54" s="91">
        <v>0</v>
      </c>
      <c r="E54" s="91">
        <v>0</v>
      </c>
      <c r="F54" s="91">
        <v>0</v>
      </c>
      <c r="G54" s="91">
        <v>0</v>
      </c>
      <c r="H54" s="91">
        <v>0</v>
      </c>
      <c r="I54" s="91">
        <v>0</v>
      </c>
      <c r="J54" s="91">
        <v>0</v>
      </c>
      <c r="K54" s="91">
        <v>0</v>
      </c>
      <c r="L54" s="91">
        <v>0</v>
      </c>
      <c r="M54" s="91">
        <v>0</v>
      </c>
      <c r="N54" s="91">
        <v>0</v>
      </c>
      <c r="O54" s="91">
        <v>0</v>
      </c>
      <c r="P54" s="91">
        <v>5585.5020000000004</v>
      </c>
      <c r="Q54" s="92">
        <v>5585.5020000000004</v>
      </c>
      <c r="R54" s="70"/>
      <c r="S54" s="70"/>
      <c r="T54" s="70"/>
      <c r="U54" s="70"/>
      <c r="V54" s="70"/>
      <c r="W54" s="70"/>
      <c r="X54" s="70"/>
      <c r="Y54" s="70"/>
      <c r="Z54" s="70"/>
      <c r="AA54" s="70"/>
      <c r="AB54" s="70"/>
      <c r="AC54" s="70"/>
      <c r="AD54" s="70"/>
      <c r="AE54" s="70"/>
    </row>
    <row r="55" spans="1:31" x14ac:dyDescent="0.2">
      <c r="A55" s="3" t="s">
        <v>39</v>
      </c>
      <c r="B55" s="91">
        <v>157.88999999999999</v>
      </c>
      <c r="C55" s="91">
        <v>166.86099999999999</v>
      </c>
      <c r="D55" s="91">
        <v>8628.4950000000008</v>
      </c>
      <c r="E55" s="91">
        <v>4182.0510000000004</v>
      </c>
      <c r="F55" s="91">
        <v>1166</v>
      </c>
      <c r="G55" s="91">
        <v>3.4809999999999999</v>
      </c>
      <c r="H55" s="91">
        <v>14.190239999999999</v>
      </c>
      <c r="I55" s="91">
        <v>63.332999999999998</v>
      </c>
      <c r="J55" s="91">
        <v>23.347000000000001</v>
      </c>
      <c r="K55" s="91">
        <v>11.143000000000001</v>
      </c>
      <c r="L55" s="91">
        <v>286.25428753230983</v>
      </c>
      <c r="M55" s="91">
        <v>274.60199999999998</v>
      </c>
      <c r="N55" s="91">
        <v>42.536000000000001</v>
      </c>
      <c r="O55" s="91">
        <v>65.763000000000005</v>
      </c>
      <c r="P55" s="91">
        <v>724.87599999999998</v>
      </c>
      <c r="Q55" s="92">
        <v>5492.11</v>
      </c>
      <c r="R55" s="70"/>
      <c r="S55" s="70"/>
      <c r="T55" s="70"/>
      <c r="U55" s="70"/>
      <c r="V55" s="70"/>
      <c r="W55" s="70"/>
      <c r="X55" s="70"/>
      <c r="Y55" s="70"/>
      <c r="Z55" s="70"/>
      <c r="AA55" s="70"/>
      <c r="AB55" s="70"/>
      <c r="AC55" s="70"/>
      <c r="AD55" s="70"/>
      <c r="AE55" s="70"/>
    </row>
    <row r="56" spans="1:31" x14ac:dyDescent="0.2">
      <c r="A56" s="3" t="s">
        <v>40</v>
      </c>
      <c r="B56" s="91">
        <v>10920.248</v>
      </c>
      <c r="C56" s="91">
        <v>2314.779</v>
      </c>
      <c r="D56" s="91">
        <v>151748.18710000001</v>
      </c>
      <c r="E56" s="91">
        <v>50464.777000000002</v>
      </c>
      <c r="F56" s="91">
        <v>6854.701</v>
      </c>
      <c r="G56" s="91">
        <v>7695.6859999999997</v>
      </c>
      <c r="H56" s="91">
        <v>11611.755904</v>
      </c>
      <c r="I56" s="91">
        <v>8222.9879999999994</v>
      </c>
      <c r="J56" s="91">
        <v>45831.362999999998</v>
      </c>
      <c r="K56" s="91">
        <v>19408.87</v>
      </c>
      <c r="L56" s="91">
        <v>0</v>
      </c>
      <c r="M56" s="91">
        <v>0</v>
      </c>
      <c r="N56" s="91">
        <v>0</v>
      </c>
      <c r="O56" s="91">
        <v>0</v>
      </c>
      <c r="P56" s="91">
        <v>3752.1930000000002</v>
      </c>
      <c r="Q56" s="92">
        <v>91859.293000000005</v>
      </c>
      <c r="R56" s="70"/>
      <c r="S56" s="70"/>
      <c r="T56" s="70"/>
      <c r="U56" s="70"/>
      <c r="V56" s="70"/>
      <c r="W56" s="70"/>
      <c r="X56" s="70"/>
      <c r="Y56" s="70"/>
      <c r="Z56" s="70"/>
      <c r="AA56" s="70"/>
      <c r="AB56" s="70"/>
      <c r="AC56" s="70"/>
      <c r="AD56" s="70"/>
      <c r="AE56" s="70"/>
    </row>
    <row r="57" spans="1:31" x14ac:dyDescent="0.2">
      <c r="A57" s="14" t="s">
        <v>394</v>
      </c>
      <c r="B57" s="95">
        <v>46474.923999999999</v>
      </c>
      <c r="C57" s="95">
        <v>7984.6220000000003</v>
      </c>
      <c r="D57" s="95">
        <v>0</v>
      </c>
      <c r="E57" s="95">
        <v>0</v>
      </c>
      <c r="F57" s="95">
        <v>0</v>
      </c>
      <c r="G57" s="95">
        <v>0</v>
      </c>
      <c r="H57" s="95">
        <v>0</v>
      </c>
      <c r="I57" s="95">
        <v>0</v>
      </c>
      <c r="J57" s="95">
        <v>0</v>
      </c>
      <c r="K57" s="95">
        <v>0</v>
      </c>
      <c r="L57" s="95">
        <v>0</v>
      </c>
      <c r="M57" s="95">
        <v>0</v>
      </c>
      <c r="N57" s="95">
        <v>0</v>
      </c>
      <c r="O57" s="95">
        <v>0</v>
      </c>
      <c r="P57" s="95">
        <v>0</v>
      </c>
      <c r="Q57" s="96">
        <v>7984.6220000000003</v>
      </c>
      <c r="R57" s="70"/>
      <c r="S57" s="70"/>
      <c r="T57" s="70"/>
      <c r="U57" s="70"/>
      <c r="V57" s="70"/>
      <c r="W57" s="70"/>
      <c r="X57" s="70"/>
      <c r="Y57" s="70"/>
      <c r="Z57" s="70"/>
      <c r="AA57" s="70"/>
      <c r="AB57" s="70"/>
      <c r="AC57" s="70"/>
      <c r="AD57" s="70"/>
      <c r="AE57" s="70"/>
    </row>
    <row r="58" spans="1:31" x14ac:dyDescent="0.2">
      <c r="A58" s="90" t="s">
        <v>397</v>
      </c>
      <c r="B58" s="93">
        <v>29.71</v>
      </c>
      <c r="C58" s="93">
        <v>23.183</v>
      </c>
      <c r="D58" s="93">
        <v>9718.3314000000009</v>
      </c>
      <c r="E58" s="93">
        <v>5009.5349999999999</v>
      </c>
      <c r="F58" s="93">
        <v>911693.21399999992</v>
      </c>
      <c r="G58" s="93">
        <v>1441.7080000000001</v>
      </c>
      <c r="H58" s="93">
        <v>193.34683699999999</v>
      </c>
      <c r="I58" s="93">
        <v>236.46799999999999</v>
      </c>
      <c r="J58" s="93">
        <v>4.76</v>
      </c>
      <c r="K58" s="93">
        <v>7.7750000000000004</v>
      </c>
      <c r="L58" s="93">
        <v>229.33083541381987</v>
      </c>
      <c r="M58" s="93">
        <v>376.02600000000001</v>
      </c>
      <c r="N58" s="93">
        <v>66.044999999999987</v>
      </c>
      <c r="O58" s="93">
        <v>74.369</v>
      </c>
      <c r="P58" s="93">
        <v>2582.0639999999999</v>
      </c>
      <c r="Q58" s="94">
        <v>9751.1279999999988</v>
      </c>
      <c r="R58" s="70"/>
      <c r="S58" s="70"/>
      <c r="T58" s="70"/>
      <c r="U58" s="70"/>
      <c r="V58" s="70"/>
      <c r="W58" s="70"/>
      <c r="X58" s="70"/>
      <c r="Y58" s="70"/>
      <c r="Z58" s="70"/>
      <c r="AA58" s="70"/>
      <c r="AB58" s="70"/>
      <c r="AC58" s="70"/>
      <c r="AD58" s="70"/>
      <c r="AE58" s="70"/>
    </row>
    <row r="59" spans="1:31" x14ac:dyDescent="0.2">
      <c r="A59" s="37"/>
      <c r="B59" s="83"/>
      <c r="C59" s="83"/>
      <c r="D59" s="83"/>
      <c r="E59" s="83"/>
      <c r="F59" s="83"/>
      <c r="G59" s="83"/>
      <c r="H59" s="83"/>
      <c r="I59" s="83"/>
      <c r="J59" s="83"/>
      <c r="K59" s="83"/>
      <c r="L59" s="83"/>
      <c r="M59" s="83"/>
      <c r="N59" s="83"/>
      <c r="O59" s="83"/>
      <c r="P59" s="83"/>
      <c r="Q59" s="83"/>
      <c r="R59" s="70"/>
      <c r="S59" s="70"/>
      <c r="T59" s="70"/>
      <c r="U59" s="70"/>
      <c r="V59" s="70"/>
      <c r="W59" s="70"/>
      <c r="X59" s="70"/>
      <c r="Y59" s="70"/>
      <c r="Z59" s="70"/>
      <c r="AA59" s="70"/>
      <c r="AB59" s="70"/>
      <c r="AC59" s="70"/>
      <c r="AD59" s="70"/>
      <c r="AE59" s="70"/>
    </row>
    <row r="60" spans="1:31" x14ac:dyDescent="0.2">
      <c r="A60" s="5" t="s">
        <v>54</v>
      </c>
    </row>
    <row r="61" spans="1:31" x14ac:dyDescent="0.2">
      <c r="A61" s="31" t="s">
        <v>377</v>
      </c>
    </row>
    <row r="62" spans="1:31" x14ac:dyDescent="0.2">
      <c r="A62" s="6"/>
    </row>
    <row r="63" spans="1:31" x14ac:dyDescent="0.2">
      <c r="A63" s="2" t="s">
        <v>53</v>
      </c>
    </row>
    <row r="64" spans="1:31" x14ac:dyDescent="0.2">
      <c r="A64" s="3" t="s">
        <v>62</v>
      </c>
    </row>
    <row r="65" spans="1:1" x14ac:dyDescent="0.2">
      <c r="A65" s="3" t="s">
        <v>398</v>
      </c>
    </row>
    <row r="66" spans="1:1" x14ac:dyDescent="0.2">
      <c r="A66" s="3" t="s">
        <v>63</v>
      </c>
    </row>
    <row r="67" spans="1:1" x14ac:dyDescent="0.2">
      <c r="A67" s="3" t="s">
        <v>224</v>
      </c>
    </row>
    <row r="68" spans="1:1" x14ac:dyDescent="0.2">
      <c r="A68" s="3" t="s">
        <v>210</v>
      </c>
    </row>
    <row r="69" spans="1:1" x14ac:dyDescent="0.2">
      <c r="A69" s="3" t="s">
        <v>211</v>
      </c>
    </row>
    <row r="70" spans="1:1" x14ac:dyDescent="0.2">
      <c r="A70" s="3" t="s">
        <v>225</v>
      </c>
    </row>
    <row r="71" spans="1:1" x14ac:dyDescent="0.2">
      <c r="A71" s="3" t="s">
        <v>213</v>
      </c>
    </row>
    <row r="72" spans="1:1" x14ac:dyDescent="0.2">
      <c r="A72" s="3" t="s">
        <v>357</v>
      </c>
    </row>
    <row r="73" spans="1:1" x14ac:dyDescent="0.2">
      <c r="A73" s="3" t="s">
        <v>358</v>
      </c>
    </row>
    <row r="74" spans="1:1" x14ac:dyDescent="0.2">
      <c r="A74" s="3" t="s">
        <v>396</v>
      </c>
    </row>
    <row r="75" spans="1:1" x14ac:dyDescent="0.2">
      <c r="A75" s="3"/>
    </row>
    <row r="76" spans="1:1" x14ac:dyDescent="0.2">
      <c r="A76" s="7" t="s">
        <v>226</v>
      </c>
    </row>
    <row r="77" spans="1:1" x14ac:dyDescent="0.2">
      <c r="A77" s="6" t="s">
        <v>220</v>
      </c>
    </row>
    <row r="78" spans="1:1" x14ac:dyDescent="0.2">
      <c r="A78" s="4" t="s">
        <v>221</v>
      </c>
    </row>
    <row r="79" spans="1:1" x14ac:dyDescent="0.2">
      <c r="A79" s="3" t="s">
        <v>222</v>
      </c>
    </row>
  </sheetData>
  <mergeCells count="8">
    <mergeCell ref="L3:M3"/>
    <mergeCell ref="N3:O3"/>
    <mergeCell ref="A3:A5"/>
    <mergeCell ref="B3:C3"/>
    <mergeCell ref="D3:E3"/>
    <mergeCell ref="F3:G3"/>
    <mergeCell ref="H3:I3"/>
    <mergeCell ref="J3:K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77"/>
  <sheetViews>
    <sheetView zoomScaleNormal="100" workbookViewId="0"/>
  </sheetViews>
  <sheetFormatPr defaultRowHeight="11.25" x14ac:dyDescent="0.2"/>
  <cols>
    <col min="1" max="1" width="17.85546875" style="3" customWidth="1"/>
    <col min="2" max="15" width="8.7109375" style="3" customWidth="1"/>
    <col min="16" max="17" width="11.7109375" style="3" customWidth="1"/>
    <col min="18" max="16384" width="9.140625" style="3"/>
  </cols>
  <sheetData>
    <row r="1" spans="1:17" s="22" customFormat="1" ht="17.25" x14ac:dyDescent="0.25">
      <c r="A1" s="1" t="s">
        <v>83</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514</v>
      </c>
      <c r="E6" s="8">
        <v>432.56</v>
      </c>
      <c r="F6" s="8">
        <v>3149</v>
      </c>
      <c r="G6" s="8">
        <v>4135.4669999999996</v>
      </c>
      <c r="H6" s="8">
        <v>179.02500000000001</v>
      </c>
      <c r="I6" s="8">
        <v>308.44400000000002</v>
      </c>
      <c r="J6" s="8">
        <v>582</v>
      </c>
      <c r="K6" s="8">
        <v>277.79700000000003</v>
      </c>
      <c r="L6" s="8">
        <v>1187</v>
      </c>
      <c r="M6" s="8">
        <v>873.34100000000001</v>
      </c>
      <c r="N6" s="8" t="s">
        <v>5</v>
      </c>
      <c r="O6" s="8" t="s">
        <v>5</v>
      </c>
      <c r="P6" s="8">
        <v>1135.4680000000001</v>
      </c>
      <c r="Q6" s="9">
        <v>7162.0770000000002</v>
      </c>
    </row>
    <row r="7" spans="1:17" ht="12.75" customHeight="1" x14ac:dyDescent="0.2">
      <c r="A7" s="3" t="s">
        <v>6</v>
      </c>
      <c r="B7" s="8">
        <v>332</v>
      </c>
      <c r="C7" s="8">
        <v>185.172</v>
      </c>
      <c r="D7" s="8">
        <v>343190</v>
      </c>
      <c r="E7" s="8">
        <v>209315.31200000001</v>
      </c>
      <c r="F7" s="8">
        <v>128915</v>
      </c>
      <c r="G7" s="8">
        <v>166815.67499999999</v>
      </c>
      <c r="H7" s="8">
        <v>254922.628</v>
      </c>
      <c r="I7" s="8">
        <v>358322.978</v>
      </c>
      <c r="J7" s="8">
        <v>80894</v>
      </c>
      <c r="K7" s="8">
        <v>41597.629999999997</v>
      </c>
      <c r="L7" s="8">
        <v>28435</v>
      </c>
      <c r="M7" s="8">
        <v>23856.272000000001</v>
      </c>
      <c r="N7" s="8">
        <v>33158</v>
      </c>
      <c r="O7" s="8">
        <v>13867.736999999999</v>
      </c>
      <c r="P7" s="8">
        <v>194219.399</v>
      </c>
      <c r="Q7" s="9">
        <v>1008180.1749999999</v>
      </c>
    </row>
    <row r="8" spans="1:17" ht="12.75" customHeight="1" x14ac:dyDescent="0.2">
      <c r="A8" s="3" t="s">
        <v>7</v>
      </c>
      <c r="B8" s="8" t="s">
        <v>5</v>
      </c>
      <c r="C8" s="8" t="s">
        <v>5</v>
      </c>
      <c r="D8" s="8" t="s">
        <v>5</v>
      </c>
      <c r="E8" s="8" t="s">
        <v>5</v>
      </c>
      <c r="F8" s="8">
        <v>3116</v>
      </c>
      <c r="G8" s="8">
        <v>4043.1860000000001</v>
      </c>
      <c r="H8" s="8">
        <v>1.48</v>
      </c>
      <c r="I8" s="8">
        <v>23.65</v>
      </c>
      <c r="J8" s="8" t="s">
        <v>5</v>
      </c>
      <c r="K8" s="8" t="s">
        <v>5</v>
      </c>
      <c r="L8" s="8" t="s">
        <v>5</v>
      </c>
      <c r="M8" s="8" t="s">
        <v>5</v>
      </c>
      <c r="N8" s="8" t="s">
        <v>5</v>
      </c>
      <c r="O8" s="8" t="s">
        <v>5</v>
      </c>
      <c r="P8" s="8">
        <v>13.747</v>
      </c>
      <c r="Q8" s="9">
        <v>4080.5830000000001</v>
      </c>
    </row>
    <row r="9" spans="1:17" ht="12.75" customHeight="1" x14ac:dyDescent="0.2">
      <c r="A9" s="3" t="s">
        <v>8</v>
      </c>
      <c r="B9" s="8">
        <v>2</v>
      </c>
      <c r="C9" s="8">
        <v>2.76</v>
      </c>
      <c r="D9" s="8">
        <v>1016</v>
      </c>
      <c r="E9" s="8">
        <v>976.17399999999998</v>
      </c>
      <c r="F9" s="8" t="s">
        <v>5</v>
      </c>
      <c r="G9" s="8" t="s">
        <v>5</v>
      </c>
      <c r="H9" s="8">
        <v>16.11</v>
      </c>
      <c r="I9" s="8">
        <v>101.38200000000001</v>
      </c>
      <c r="J9" s="8" t="s">
        <v>5</v>
      </c>
      <c r="K9" s="8" t="s">
        <v>5</v>
      </c>
      <c r="L9" s="8" t="s">
        <v>5</v>
      </c>
      <c r="M9" s="8" t="s">
        <v>5</v>
      </c>
      <c r="N9" s="8" t="s">
        <v>5</v>
      </c>
      <c r="O9" s="8" t="s">
        <v>5</v>
      </c>
      <c r="P9" s="8">
        <v>2290.35</v>
      </c>
      <c r="Q9" s="9">
        <v>3369.6660000000002</v>
      </c>
    </row>
    <row r="10" spans="1:17" ht="12.75" customHeight="1" x14ac:dyDescent="0.2">
      <c r="A10" s="3" t="s">
        <v>9</v>
      </c>
      <c r="B10" s="8" t="s">
        <v>5</v>
      </c>
      <c r="C10" s="8" t="s">
        <v>5</v>
      </c>
      <c r="D10" s="8">
        <v>858</v>
      </c>
      <c r="E10" s="8">
        <v>1252.758</v>
      </c>
      <c r="F10" s="8" t="s">
        <v>5</v>
      </c>
      <c r="G10" s="8" t="s">
        <v>5</v>
      </c>
      <c r="H10" s="8" t="s">
        <v>5</v>
      </c>
      <c r="I10" s="8">
        <v>15.103</v>
      </c>
      <c r="J10" s="8">
        <v>375</v>
      </c>
      <c r="K10" s="8">
        <v>140.672</v>
      </c>
      <c r="L10" s="8" t="s">
        <v>5</v>
      </c>
      <c r="M10" s="8" t="s">
        <v>5</v>
      </c>
      <c r="N10" s="8" t="s">
        <v>5</v>
      </c>
      <c r="O10" s="8" t="s">
        <v>5</v>
      </c>
      <c r="P10" s="8">
        <v>554.91499999999996</v>
      </c>
      <c r="Q10" s="9">
        <v>1964.4480000000001</v>
      </c>
    </row>
    <row r="11" spans="1:17" ht="12.75" customHeight="1" x14ac:dyDescent="0.2">
      <c r="A11" s="3" t="s">
        <v>61</v>
      </c>
      <c r="B11" s="8">
        <v>412564</v>
      </c>
      <c r="C11" s="8">
        <v>42979.654999999999</v>
      </c>
      <c r="D11" s="8">
        <v>70805</v>
      </c>
      <c r="E11" s="8">
        <v>31009.517</v>
      </c>
      <c r="F11" s="8">
        <v>102470</v>
      </c>
      <c r="G11" s="8">
        <v>80588.774999999994</v>
      </c>
      <c r="H11" s="8">
        <v>47449.915000000001</v>
      </c>
      <c r="I11" s="8">
        <v>44988.413999999997</v>
      </c>
      <c r="J11" s="8">
        <v>53007</v>
      </c>
      <c r="K11" s="8">
        <v>21938.03</v>
      </c>
      <c r="L11" s="8">
        <v>9</v>
      </c>
      <c r="M11" s="8">
        <v>18.600000000000001</v>
      </c>
      <c r="N11" s="8">
        <v>996</v>
      </c>
      <c r="O11" s="8">
        <v>528.67200000000003</v>
      </c>
      <c r="P11" s="8">
        <v>380.625</v>
      </c>
      <c r="Q11" s="9">
        <v>222434.28799999997</v>
      </c>
    </row>
    <row r="12" spans="1:17" ht="12.75" customHeight="1" x14ac:dyDescent="0.2">
      <c r="A12" s="3" t="s">
        <v>11</v>
      </c>
      <c r="B12" s="8">
        <v>129</v>
      </c>
      <c r="C12" s="8">
        <v>49.616999999999997</v>
      </c>
      <c r="D12" s="8">
        <v>3074</v>
      </c>
      <c r="E12" s="8">
        <v>1491.5540000000001</v>
      </c>
      <c r="F12" s="8" t="s">
        <v>5</v>
      </c>
      <c r="G12" s="8" t="s">
        <v>5</v>
      </c>
      <c r="H12" s="8">
        <v>68.564999999999998</v>
      </c>
      <c r="I12" s="8">
        <v>229.24799999999999</v>
      </c>
      <c r="J12" s="8">
        <v>159</v>
      </c>
      <c r="K12" s="8">
        <v>125.876</v>
      </c>
      <c r="L12" s="8">
        <v>608</v>
      </c>
      <c r="M12" s="8">
        <v>538.03300000000002</v>
      </c>
      <c r="N12" s="8">
        <v>106</v>
      </c>
      <c r="O12" s="8">
        <v>103.011</v>
      </c>
      <c r="P12" s="8">
        <v>2234.1019999999999</v>
      </c>
      <c r="Q12" s="9">
        <v>4772.4409999999998</v>
      </c>
    </row>
    <row r="13" spans="1:17" ht="12.75" customHeight="1" x14ac:dyDescent="0.2">
      <c r="A13" s="3" t="s">
        <v>13</v>
      </c>
      <c r="B13" s="8" t="s">
        <v>5</v>
      </c>
      <c r="C13" s="8" t="s">
        <v>5</v>
      </c>
      <c r="D13" s="8">
        <v>119</v>
      </c>
      <c r="E13" s="8">
        <v>48.244</v>
      </c>
      <c r="F13" s="8">
        <v>40</v>
      </c>
      <c r="G13" s="8">
        <v>60.558999999999997</v>
      </c>
      <c r="H13" s="8">
        <v>13597.838</v>
      </c>
      <c r="I13" s="8">
        <v>14929.831</v>
      </c>
      <c r="J13" s="8">
        <v>2109</v>
      </c>
      <c r="K13" s="8">
        <v>1017.171</v>
      </c>
      <c r="L13" s="8">
        <v>31</v>
      </c>
      <c r="M13" s="8">
        <v>28.716000000000001</v>
      </c>
      <c r="N13" s="8">
        <v>309</v>
      </c>
      <c r="O13" s="8">
        <v>196.142</v>
      </c>
      <c r="P13" s="8">
        <v>5554.04</v>
      </c>
      <c r="Q13" s="9">
        <v>21834.703000000001</v>
      </c>
    </row>
    <row r="14" spans="1:17" ht="12.75" customHeight="1" x14ac:dyDescent="0.2">
      <c r="A14" s="3" t="s">
        <v>14</v>
      </c>
      <c r="B14" s="8">
        <v>54</v>
      </c>
      <c r="C14" s="8">
        <v>9.0830000000000002</v>
      </c>
      <c r="D14" s="8">
        <v>1181</v>
      </c>
      <c r="E14" s="8">
        <v>697.84</v>
      </c>
      <c r="F14" s="8" t="s">
        <v>5</v>
      </c>
      <c r="G14" s="8" t="s">
        <v>5</v>
      </c>
      <c r="H14" s="8">
        <v>2578.7640000000001</v>
      </c>
      <c r="I14" s="8">
        <v>4072.116</v>
      </c>
      <c r="J14" s="8">
        <v>1004</v>
      </c>
      <c r="K14" s="8">
        <v>676.45799999999997</v>
      </c>
      <c r="L14" s="8">
        <v>513</v>
      </c>
      <c r="M14" s="8">
        <v>381.40300000000002</v>
      </c>
      <c r="N14" s="8">
        <v>162</v>
      </c>
      <c r="O14" s="8">
        <v>81.977000000000004</v>
      </c>
      <c r="P14" s="8">
        <v>5091.62</v>
      </c>
      <c r="Q14" s="9">
        <v>11010.496999999999</v>
      </c>
    </row>
    <row r="15" spans="1:17" ht="12.75" customHeight="1" x14ac:dyDescent="0.2">
      <c r="A15" s="3" t="s">
        <v>15</v>
      </c>
      <c r="B15" s="8" t="s">
        <v>5</v>
      </c>
      <c r="C15" s="8" t="s">
        <v>5</v>
      </c>
      <c r="D15" s="8" t="s">
        <v>5</v>
      </c>
      <c r="E15" s="8" t="s">
        <v>5</v>
      </c>
      <c r="F15" s="8" t="s">
        <v>5</v>
      </c>
      <c r="G15" s="8" t="s">
        <v>5</v>
      </c>
      <c r="H15" s="8" t="s">
        <v>5</v>
      </c>
      <c r="I15" s="8">
        <v>1.387</v>
      </c>
      <c r="J15" s="8" t="s">
        <v>5</v>
      </c>
      <c r="K15" s="8" t="s">
        <v>5</v>
      </c>
      <c r="L15" s="8" t="s">
        <v>5</v>
      </c>
      <c r="M15" s="8">
        <v>25.577999999999999</v>
      </c>
      <c r="N15" s="8" t="s">
        <v>5</v>
      </c>
      <c r="O15" s="8" t="s">
        <v>5</v>
      </c>
      <c r="P15" s="8">
        <v>603.78899999999999</v>
      </c>
      <c r="Q15" s="9">
        <v>630.75400000000002</v>
      </c>
    </row>
    <row r="16" spans="1:17" ht="12.75" customHeight="1" x14ac:dyDescent="0.2">
      <c r="A16" s="3" t="s">
        <v>59</v>
      </c>
      <c r="B16" s="8">
        <v>73507</v>
      </c>
      <c r="C16" s="8">
        <v>10086.286</v>
      </c>
      <c r="D16" s="8">
        <v>39547</v>
      </c>
      <c r="E16" s="8">
        <v>17620.931</v>
      </c>
      <c r="F16" s="8" t="s">
        <v>5</v>
      </c>
      <c r="G16" s="8" t="s">
        <v>5</v>
      </c>
      <c r="H16" s="8">
        <v>37727.252</v>
      </c>
      <c r="I16" s="8">
        <v>35577.589999999997</v>
      </c>
      <c r="J16" s="8">
        <v>24933</v>
      </c>
      <c r="K16" s="8">
        <v>11181.465</v>
      </c>
      <c r="L16" s="8">
        <v>3529</v>
      </c>
      <c r="M16" s="8">
        <v>2024.0940000000001</v>
      </c>
      <c r="N16" s="8">
        <v>791</v>
      </c>
      <c r="O16" s="8">
        <v>369.77600000000001</v>
      </c>
      <c r="P16" s="8">
        <v>3079.28</v>
      </c>
      <c r="Q16" s="9">
        <v>79939.421999999991</v>
      </c>
    </row>
    <row r="17" spans="1:17" ht="12.75" customHeight="1" x14ac:dyDescent="0.2">
      <c r="A17" s="18" t="s">
        <v>17</v>
      </c>
      <c r="B17" s="8">
        <v>261897</v>
      </c>
      <c r="C17" s="8">
        <v>23875.012999999999</v>
      </c>
      <c r="D17" s="8" t="s">
        <v>5</v>
      </c>
      <c r="E17" s="8" t="s">
        <v>5</v>
      </c>
      <c r="F17" s="8">
        <v>707</v>
      </c>
      <c r="G17" s="8">
        <v>885.56</v>
      </c>
      <c r="H17" s="8">
        <v>2708.348</v>
      </c>
      <c r="I17" s="8">
        <v>3266.5810000000001</v>
      </c>
      <c r="J17" s="8">
        <v>5295</v>
      </c>
      <c r="K17" s="8">
        <v>1122.1500000000001</v>
      </c>
      <c r="L17" s="8" t="s">
        <v>5</v>
      </c>
      <c r="M17" s="8" t="s">
        <v>5</v>
      </c>
      <c r="N17" s="8" t="s">
        <v>5</v>
      </c>
      <c r="O17" s="8" t="s">
        <v>5</v>
      </c>
      <c r="P17" s="8">
        <v>349.839</v>
      </c>
      <c r="Q17" s="9">
        <v>29500.143000000004</v>
      </c>
    </row>
    <row r="18" spans="1:17" ht="12.75" customHeight="1" x14ac:dyDescent="0.2">
      <c r="A18" s="3" t="s">
        <v>18</v>
      </c>
      <c r="B18" s="8">
        <v>4105</v>
      </c>
      <c r="C18" s="8">
        <v>591.37599999999998</v>
      </c>
      <c r="D18" s="8">
        <v>16841</v>
      </c>
      <c r="E18" s="8">
        <v>7955.0169999999998</v>
      </c>
      <c r="F18" s="8">
        <v>59361</v>
      </c>
      <c r="G18" s="8">
        <v>68980.067999999999</v>
      </c>
      <c r="H18" s="8">
        <v>3049.857</v>
      </c>
      <c r="I18" s="8">
        <v>3865.3310000000001</v>
      </c>
      <c r="J18" s="8">
        <v>18809</v>
      </c>
      <c r="K18" s="8">
        <v>9771.8060000000005</v>
      </c>
      <c r="L18" s="8" t="s">
        <v>5</v>
      </c>
      <c r="M18" s="8" t="s">
        <v>5</v>
      </c>
      <c r="N18" s="8">
        <v>236</v>
      </c>
      <c r="O18" s="8">
        <v>160.93100000000001</v>
      </c>
      <c r="P18" s="8">
        <v>6855.7380000000003</v>
      </c>
      <c r="Q18" s="9">
        <v>98180.266999999993</v>
      </c>
    </row>
    <row r="19" spans="1:17" ht="12.75" customHeight="1" x14ac:dyDescent="0.2">
      <c r="A19" s="3" t="s">
        <v>19</v>
      </c>
      <c r="B19" s="8">
        <v>1693561</v>
      </c>
      <c r="C19" s="8">
        <v>226109.109</v>
      </c>
      <c r="D19" s="8">
        <v>291846</v>
      </c>
      <c r="E19" s="8">
        <v>108508.355</v>
      </c>
      <c r="F19" s="8">
        <v>236995</v>
      </c>
      <c r="G19" s="8">
        <v>87289.769</v>
      </c>
      <c r="H19" s="8">
        <v>755.71100000000001</v>
      </c>
      <c r="I19" s="8">
        <v>1363.816</v>
      </c>
      <c r="J19" s="8">
        <v>260367</v>
      </c>
      <c r="K19" s="8">
        <v>141146.60200000001</v>
      </c>
      <c r="L19" s="8">
        <v>52390</v>
      </c>
      <c r="M19" s="8">
        <v>104344.36599999999</v>
      </c>
      <c r="N19" s="8">
        <v>70359</v>
      </c>
      <c r="O19" s="8">
        <v>54840.188999999998</v>
      </c>
      <c r="P19" s="8">
        <v>101813.58</v>
      </c>
      <c r="Q19" s="9">
        <v>825415.78600000008</v>
      </c>
    </row>
    <row r="20" spans="1:17" ht="12.75" customHeight="1" x14ac:dyDescent="0.2">
      <c r="A20" s="3" t="s">
        <v>60</v>
      </c>
      <c r="B20" s="8">
        <v>3265446</v>
      </c>
      <c r="C20" s="8">
        <v>334859.10200000001</v>
      </c>
      <c r="D20" s="8">
        <v>41760</v>
      </c>
      <c r="E20" s="8">
        <v>8988.9429999999993</v>
      </c>
      <c r="F20" s="8">
        <v>67258</v>
      </c>
      <c r="G20" s="8">
        <v>72454.241999999998</v>
      </c>
      <c r="H20" s="8">
        <v>7736.1549999999997</v>
      </c>
      <c r="I20" s="8">
        <v>8434.4040000000005</v>
      </c>
      <c r="J20" s="8">
        <v>35747</v>
      </c>
      <c r="K20" s="8">
        <v>13058.733</v>
      </c>
      <c r="L20" s="8" t="s">
        <v>5</v>
      </c>
      <c r="M20" s="8" t="s">
        <v>5</v>
      </c>
      <c r="N20" s="8">
        <v>4</v>
      </c>
      <c r="O20" s="8">
        <v>10.731999999999999</v>
      </c>
      <c r="P20" s="8">
        <v>5378.4930000000004</v>
      </c>
      <c r="Q20" s="9">
        <v>443183.64900000003</v>
      </c>
    </row>
    <row r="21" spans="1:17" ht="12.75" customHeight="1" x14ac:dyDescent="0.2">
      <c r="A21" s="3" t="s">
        <v>21</v>
      </c>
      <c r="B21" s="8">
        <v>41306</v>
      </c>
      <c r="C21" s="8">
        <v>5159.5690000000004</v>
      </c>
      <c r="D21" s="8">
        <v>3638</v>
      </c>
      <c r="E21" s="8">
        <v>1714.943</v>
      </c>
      <c r="F21" s="8">
        <v>10248</v>
      </c>
      <c r="G21" s="8">
        <v>11983.647000000001</v>
      </c>
      <c r="H21" s="8">
        <v>18289.423999999999</v>
      </c>
      <c r="I21" s="8">
        <v>21846.573</v>
      </c>
      <c r="J21" s="8">
        <v>3952</v>
      </c>
      <c r="K21" s="8">
        <v>1700.6410000000001</v>
      </c>
      <c r="L21" s="8" t="s">
        <v>5</v>
      </c>
      <c r="M21" s="8" t="s">
        <v>5</v>
      </c>
      <c r="N21" s="8">
        <v>81</v>
      </c>
      <c r="O21" s="8">
        <v>311.38099999999997</v>
      </c>
      <c r="P21" s="8">
        <v>7034.085</v>
      </c>
      <c r="Q21" s="9">
        <v>49751.839000000007</v>
      </c>
    </row>
    <row r="22" spans="1:17" ht="12.75" customHeight="1" x14ac:dyDescent="0.2">
      <c r="A22" s="3" t="s">
        <v>44</v>
      </c>
      <c r="B22" s="8" t="s">
        <v>5</v>
      </c>
      <c r="C22" s="8" t="s">
        <v>5</v>
      </c>
      <c r="D22" s="8">
        <v>66</v>
      </c>
      <c r="E22" s="8">
        <v>91.635000000000005</v>
      </c>
      <c r="F22" s="8" t="s">
        <v>5</v>
      </c>
      <c r="G22" s="8" t="s">
        <v>5</v>
      </c>
      <c r="H22" s="8" t="s">
        <v>5</v>
      </c>
      <c r="I22" s="8" t="s">
        <v>5</v>
      </c>
      <c r="J22" s="8" t="s">
        <v>5</v>
      </c>
      <c r="K22" s="8" t="s">
        <v>5</v>
      </c>
      <c r="L22" s="8" t="s">
        <v>5</v>
      </c>
      <c r="M22" s="8" t="s">
        <v>5</v>
      </c>
      <c r="N22" s="8">
        <v>103</v>
      </c>
      <c r="O22" s="8">
        <v>308.98</v>
      </c>
      <c r="P22" s="8">
        <v>440.75200000000001</v>
      </c>
      <c r="Q22" s="9">
        <v>842.36699999999996</v>
      </c>
    </row>
    <row r="23" spans="1:17" ht="12.75" customHeight="1" x14ac:dyDescent="0.2">
      <c r="A23" s="3" t="s">
        <v>22</v>
      </c>
      <c r="B23" s="8">
        <v>1294</v>
      </c>
      <c r="C23" s="8">
        <v>200.815</v>
      </c>
      <c r="D23" s="8">
        <v>6432</v>
      </c>
      <c r="E23" s="8">
        <v>2879.384</v>
      </c>
      <c r="F23" s="8" t="s">
        <v>5</v>
      </c>
      <c r="G23" s="8" t="s">
        <v>5</v>
      </c>
      <c r="H23" s="8">
        <v>2652.2489999999998</v>
      </c>
      <c r="I23" s="8">
        <v>3639.9740000000002</v>
      </c>
      <c r="J23" s="8">
        <v>672</v>
      </c>
      <c r="K23" s="8">
        <v>364.26600000000002</v>
      </c>
      <c r="L23" s="8">
        <v>99</v>
      </c>
      <c r="M23" s="8">
        <v>74.566999999999993</v>
      </c>
      <c r="N23" s="8">
        <v>443</v>
      </c>
      <c r="O23" s="8">
        <v>203.16200000000001</v>
      </c>
      <c r="P23" s="8">
        <v>1705.836</v>
      </c>
      <c r="Q23" s="9">
        <v>9068.0040000000008</v>
      </c>
    </row>
    <row r="24" spans="1:17" ht="12.75" customHeight="1" x14ac:dyDescent="0.2">
      <c r="A24" s="3" t="s">
        <v>24</v>
      </c>
      <c r="B24" s="8" t="s">
        <v>5</v>
      </c>
      <c r="C24" s="8" t="s">
        <v>5</v>
      </c>
      <c r="D24" s="8" t="s">
        <v>5</v>
      </c>
      <c r="E24" s="8" t="s">
        <v>5</v>
      </c>
      <c r="F24" s="8">
        <v>958</v>
      </c>
      <c r="G24" s="8">
        <v>716.07500000000005</v>
      </c>
      <c r="H24" s="8">
        <v>286.92599999999999</v>
      </c>
      <c r="I24" s="8">
        <v>290.68599999999998</v>
      </c>
      <c r="J24" s="8">
        <v>371</v>
      </c>
      <c r="K24" s="8">
        <v>139.982</v>
      </c>
      <c r="L24" s="8" t="s">
        <v>5</v>
      </c>
      <c r="M24" s="8" t="s">
        <v>5</v>
      </c>
      <c r="N24" s="8" t="s">
        <v>5</v>
      </c>
      <c r="O24" s="8" t="s">
        <v>5</v>
      </c>
      <c r="P24" s="8" t="s">
        <v>5</v>
      </c>
      <c r="Q24" s="9">
        <v>1146.7429999999999</v>
      </c>
    </row>
    <row r="25" spans="1:17" ht="12.75" customHeight="1" x14ac:dyDescent="0.2">
      <c r="A25" s="3" t="s">
        <v>25</v>
      </c>
      <c r="B25" s="8" t="s">
        <v>5</v>
      </c>
      <c r="C25" s="8" t="s">
        <v>5</v>
      </c>
      <c r="D25" s="8" t="s">
        <v>5</v>
      </c>
      <c r="E25" s="8" t="s">
        <v>5</v>
      </c>
      <c r="F25" s="8" t="s">
        <v>5</v>
      </c>
      <c r="G25" s="8" t="s">
        <v>5</v>
      </c>
      <c r="H25" s="8">
        <v>1749.585</v>
      </c>
      <c r="I25" s="8">
        <v>3018.739</v>
      </c>
      <c r="J25" s="8">
        <v>245</v>
      </c>
      <c r="K25" s="8">
        <v>535.17999999999995</v>
      </c>
      <c r="L25" s="8">
        <v>3</v>
      </c>
      <c r="M25" s="8">
        <v>5.7359999999999998</v>
      </c>
      <c r="N25" s="8" t="s">
        <v>5</v>
      </c>
      <c r="O25" s="8" t="s">
        <v>5</v>
      </c>
      <c r="P25" s="8">
        <v>766.32100000000003</v>
      </c>
      <c r="Q25" s="9">
        <v>4325.9759999999997</v>
      </c>
    </row>
    <row r="26" spans="1:17" ht="12.75" customHeight="1" x14ac:dyDescent="0.2">
      <c r="A26" s="3" t="s">
        <v>26</v>
      </c>
      <c r="B26" s="8">
        <v>168161</v>
      </c>
      <c r="C26" s="8">
        <v>22008.09</v>
      </c>
      <c r="D26" s="8">
        <v>36586</v>
      </c>
      <c r="E26" s="8">
        <v>13612.579</v>
      </c>
      <c r="F26" s="8">
        <v>4800</v>
      </c>
      <c r="G26" s="8">
        <v>6656.2539999999999</v>
      </c>
      <c r="H26" s="8">
        <v>23637.531999999999</v>
      </c>
      <c r="I26" s="8">
        <v>24006.569</v>
      </c>
      <c r="J26" s="8">
        <v>8809</v>
      </c>
      <c r="K26" s="8">
        <v>4454.4250000000002</v>
      </c>
      <c r="L26" s="8">
        <v>7</v>
      </c>
      <c r="M26" s="8">
        <v>5.45</v>
      </c>
      <c r="N26" s="8">
        <v>13695</v>
      </c>
      <c r="O26" s="8">
        <v>6404.0219999999999</v>
      </c>
      <c r="P26" s="8">
        <v>1414.154</v>
      </c>
      <c r="Q26" s="9">
        <v>78560.542999999991</v>
      </c>
    </row>
    <row r="27" spans="1:17" ht="12.75" customHeight="1" x14ac:dyDescent="0.2">
      <c r="A27" s="3" t="s">
        <v>27</v>
      </c>
      <c r="B27" s="8">
        <v>756</v>
      </c>
      <c r="C27" s="8">
        <v>168.05500000000001</v>
      </c>
      <c r="D27" s="8">
        <v>4858</v>
      </c>
      <c r="E27" s="8">
        <v>2494.5250000000001</v>
      </c>
      <c r="F27" s="8" t="s">
        <v>5</v>
      </c>
      <c r="G27" s="8" t="s">
        <v>5</v>
      </c>
      <c r="H27" s="8">
        <v>255.066</v>
      </c>
      <c r="I27" s="8">
        <v>812.40099999999995</v>
      </c>
      <c r="J27" s="8">
        <v>818</v>
      </c>
      <c r="K27" s="8">
        <v>471.053</v>
      </c>
      <c r="L27" s="8">
        <v>844</v>
      </c>
      <c r="M27" s="8">
        <v>695.29499999999996</v>
      </c>
      <c r="N27" s="8">
        <v>191</v>
      </c>
      <c r="O27" s="8">
        <v>136.02199999999999</v>
      </c>
      <c r="P27" s="8">
        <v>3200.86</v>
      </c>
      <c r="Q27" s="9">
        <v>7978.2109999999993</v>
      </c>
    </row>
    <row r="28" spans="1:17" ht="12.75" customHeight="1" x14ac:dyDescent="0.2">
      <c r="A28" s="3" t="s">
        <v>28</v>
      </c>
      <c r="B28" s="8" t="s">
        <v>5</v>
      </c>
      <c r="C28" s="8" t="s">
        <v>5</v>
      </c>
      <c r="D28" s="8" t="s">
        <v>5</v>
      </c>
      <c r="E28" s="8" t="s">
        <v>5</v>
      </c>
      <c r="F28" s="8" t="s">
        <v>5</v>
      </c>
      <c r="G28" s="8" t="s">
        <v>5</v>
      </c>
      <c r="H28" s="8">
        <v>3342.942</v>
      </c>
      <c r="I28" s="8">
        <v>2268.2669999999998</v>
      </c>
      <c r="J28" s="8" t="s">
        <v>5</v>
      </c>
      <c r="K28" s="8" t="s">
        <v>5</v>
      </c>
      <c r="L28" s="8" t="s">
        <v>5</v>
      </c>
      <c r="M28" s="8" t="s">
        <v>5</v>
      </c>
      <c r="N28" s="8" t="s">
        <v>5</v>
      </c>
      <c r="O28" s="8" t="s">
        <v>5</v>
      </c>
      <c r="P28" s="8">
        <v>171.31299999999999</v>
      </c>
      <c r="Q28" s="9">
        <v>2438.58</v>
      </c>
    </row>
    <row r="29" spans="1:17" ht="12.75" customHeight="1" x14ac:dyDescent="0.2">
      <c r="A29" s="3" t="s">
        <v>29</v>
      </c>
      <c r="B29" s="8" t="s">
        <v>5</v>
      </c>
      <c r="C29" s="8" t="s">
        <v>5</v>
      </c>
      <c r="D29" s="8">
        <v>15953</v>
      </c>
      <c r="E29" s="8">
        <v>6110.982</v>
      </c>
      <c r="F29" s="8" t="s">
        <v>5</v>
      </c>
      <c r="G29" s="8" t="s">
        <v>5</v>
      </c>
      <c r="H29" s="8">
        <v>18423.878000000001</v>
      </c>
      <c r="I29" s="8">
        <v>17504.484</v>
      </c>
      <c r="J29" s="8">
        <v>4115</v>
      </c>
      <c r="K29" s="8">
        <v>1615.1880000000001</v>
      </c>
      <c r="L29" s="8" t="s">
        <v>5</v>
      </c>
      <c r="M29" s="8" t="s">
        <v>5</v>
      </c>
      <c r="N29" s="8">
        <v>153</v>
      </c>
      <c r="O29" s="8">
        <v>146.59100000000001</v>
      </c>
      <c r="P29" s="8">
        <v>1244.6579999999999</v>
      </c>
      <c r="Q29" s="9">
        <v>26621.903000000002</v>
      </c>
    </row>
    <row r="30" spans="1:17" ht="12.75" customHeight="1" x14ac:dyDescent="0.2">
      <c r="A30" s="3" t="s">
        <v>45</v>
      </c>
      <c r="B30" s="8" t="s">
        <v>5</v>
      </c>
      <c r="C30" s="8" t="s">
        <v>5</v>
      </c>
      <c r="D30" s="8" t="s">
        <v>5</v>
      </c>
      <c r="E30" s="8" t="s">
        <v>5</v>
      </c>
      <c r="F30" s="8" t="s">
        <v>5</v>
      </c>
      <c r="G30" s="8" t="s">
        <v>5</v>
      </c>
      <c r="H30" s="8">
        <v>44.764000000000003</v>
      </c>
      <c r="I30" s="8">
        <v>130.715</v>
      </c>
      <c r="J30" s="8">
        <v>383</v>
      </c>
      <c r="K30" s="8">
        <v>221.97</v>
      </c>
      <c r="L30" s="8">
        <v>19</v>
      </c>
      <c r="M30" s="8">
        <v>20.100000000000001</v>
      </c>
      <c r="N30" s="8" t="s">
        <v>5</v>
      </c>
      <c r="O30" s="8" t="s">
        <v>5</v>
      </c>
      <c r="P30" s="8">
        <v>114.834</v>
      </c>
      <c r="Q30" s="9">
        <v>487.61900000000003</v>
      </c>
    </row>
    <row r="31" spans="1:17" ht="12.75" customHeight="1" x14ac:dyDescent="0.2">
      <c r="A31" s="3" t="s">
        <v>30</v>
      </c>
      <c r="B31" s="8" t="s">
        <v>5</v>
      </c>
      <c r="C31" s="8" t="s">
        <v>5</v>
      </c>
      <c r="D31" s="8">
        <v>41</v>
      </c>
      <c r="E31" s="8">
        <v>31.417000000000002</v>
      </c>
      <c r="F31" s="8">
        <v>723</v>
      </c>
      <c r="G31" s="8">
        <v>719.93700000000001</v>
      </c>
      <c r="H31" s="8" t="s">
        <v>5</v>
      </c>
      <c r="I31" s="8" t="s">
        <v>5</v>
      </c>
      <c r="J31" s="8" t="s">
        <v>5</v>
      </c>
      <c r="K31" s="8" t="s">
        <v>5</v>
      </c>
      <c r="L31" s="8" t="s">
        <v>5</v>
      </c>
      <c r="M31" s="8" t="s">
        <v>5</v>
      </c>
      <c r="N31" s="8" t="s">
        <v>5</v>
      </c>
      <c r="O31" s="8" t="s">
        <v>5</v>
      </c>
      <c r="P31" s="8">
        <v>327.149</v>
      </c>
      <c r="Q31" s="9">
        <v>1077.5030000000002</v>
      </c>
    </row>
    <row r="32" spans="1:17" ht="12.75" customHeight="1" x14ac:dyDescent="0.2">
      <c r="A32" s="3" t="s">
        <v>31</v>
      </c>
      <c r="B32" s="8" t="s">
        <v>5</v>
      </c>
      <c r="C32" s="8" t="s">
        <v>5</v>
      </c>
      <c r="D32" s="8" t="s">
        <v>5</v>
      </c>
      <c r="E32" s="8" t="s">
        <v>5</v>
      </c>
      <c r="F32" s="8" t="s">
        <v>5</v>
      </c>
      <c r="G32" s="8" t="s">
        <v>5</v>
      </c>
      <c r="H32" s="8" t="s">
        <v>5</v>
      </c>
      <c r="I32" s="8" t="s">
        <v>5</v>
      </c>
      <c r="J32" s="8" t="s">
        <v>5</v>
      </c>
      <c r="K32" s="8" t="s">
        <v>5</v>
      </c>
      <c r="L32" s="8" t="s">
        <v>5</v>
      </c>
      <c r="M32" s="8" t="s">
        <v>5</v>
      </c>
      <c r="N32" s="8">
        <v>1041</v>
      </c>
      <c r="O32" s="8">
        <v>2147.6390000000001</v>
      </c>
      <c r="P32" s="8">
        <v>67.808000000000007</v>
      </c>
      <c r="Q32" s="9">
        <v>2216.4470000000001</v>
      </c>
    </row>
    <row r="33" spans="1:17" ht="12.75" customHeight="1" x14ac:dyDescent="0.2">
      <c r="A33" s="3" t="s">
        <v>32</v>
      </c>
      <c r="B33" s="8" t="s">
        <v>5</v>
      </c>
      <c r="C33" s="8" t="s">
        <v>5</v>
      </c>
      <c r="D33" s="8">
        <v>528</v>
      </c>
      <c r="E33" s="8">
        <v>172.423</v>
      </c>
      <c r="F33" s="8" t="s">
        <v>5</v>
      </c>
      <c r="G33" s="8" t="s">
        <v>5</v>
      </c>
      <c r="H33" s="8">
        <v>2438.1790000000001</v>
      </c>
      <c r="I33" s="8">
        <v>2877.3270000000002</v>
      </c>
      <c r="J33" s="8">
        <v>273</v>
      </c>
      <c r="K33" s="8">
        <v>135.108</v>
      </c>
      <c r="L33" s="8" t="s">
        <v>5</v>
      </c>
      <c r="M33" s="8" t="s">
        <v>5</v>
      </c>
      <c r="N33" s="8" t="s">
        <v>5</v>
      </c>
      <c r="O33" s="8" t="s">
        <v>5</v>
      </c>
      <c r="P33" s="8">
        <v>13.984999999999999</v>
      </c>
      <c r="Q33" s="9">
        <v>3197.8430000000003</v>
      </c>
    </row>
    <row r="34" spans="1:17" ht="12.75" customHeight="1" x14ac:dyDescent="0.2">
      <c r="A34" s="3" t="s">
        <v>34</v>
      </c>
      <c r="B34" s="8">
        <v>84619</v>
      </c>
      <c r="C34" s="8">
        <v>10053.004999999999</v>
      </c>
      <c r="D34" s="8">
        <v>139855</v>
      </c>
      <c r="E34" s="8">
        <v>37214.491999999998</v>
      </c>
      <c r="F34" s="8">
        <v>42853</v>
      </c>
      <c r="G34" s="8">
        <v>40919.572999999997</v>
      </c>
      <c r="H34" s="8">
        <v>3165.8040000000001</v>
      </c>
      <c r="I34" s="8">
        <v>4222.5959999999995</v>
      </c>
      <c r="J34" s="8">
        <v>42435</v>
      </c>
      <c r="K34" s="8">
        <v>17499.18</v>
      </c>
      <c r="L34" s="8">
        <v>386</v>
      </c>
      <c r="M34" s="8">
        <v>161.80600000000001</v>
      </c>
      <c r="N34" s="8">
        <v>106</v>
      </c>
      <c r="O34" s="8">
        <v>69.349999999999994</v>
      </c>
      <c r="P34" s="8">
        <v>406.18799999999999</v>
      </c>
      <c r="Q34" s="9">
        <v>110546.19</v>
      </c>
    </row>
    <row r="35" spans="1:17" ht="12.75" customHeight="1" x14ac:dyDescent="0.2">
      <c r="A35" s="3" t="s">
        <v>35</v>
      </c>
      <c r="B35" s="8">
        <v>62787</v>
      </c>
      <c r="C35" s="8">
        <v>7704.1369999999997</v>
      </c>
      <c r="D35" s="8">
        <v>41714</v>
      </c>
      <c r="E35" s="8">
        <v>10598.284</v>
      </c>
      <c r="F35" s="8">
        <v>14972</v>
      </c>
      <c r="G35" s="8">
        <v>18160.802</v>
      </c>
      <c r="H35" s="8">
        <v>7216.8190000000004</v>
      </c>
      <c r="I35" s="8">
        <v>7465.433</v>
      </c>
      <c r="J35" s="8">
        <v>806</v>
      </c>
      <c r="K35" s="8">
        <v>381.27499999999998</v>
      </c>
      <c r="L35" s="8" t="s">
        <v>5</v>
      </c>
      <c r="M35" s="8" t="s">
        <v>5</v>
      </c>
      <c r="N35" s="8" t="s">
        <v>5</v>
      </c>
      <c r="O35" s="8" t="s">
        <v>5</v>
      </c>
      <c r="P35" s="8">
        <v>937.64</v>
      </c>
      <c r="Q35" s="9">
        <v>45246.570999999996</v>
      </c>
    </row>
    <row r="36" spans="1:17" ht="12.75" customHeight="1" x14ac:dyDescent="0.2">
      <c r="A36" s="3" t="s">
        <v>36</v>
      </c>
      <c r="B36" s="8">
        <v>2</v>
      </c>
      <c r="C36" s="8">
        <v>2.7989999999999999</v>
      </c>
      <c r="D36" s="8">
        <v>4427</v>
      </c>
      <c r="E36" s="8">
        <v>2148.8620000000001</v>
      </c>
      <c r="F36" s="8" t="s">
        <v>5</v>
      </c>
      <c r="G36" s="8" t="s">
        <v>5</v>
      </c>
      <c r="H36" s="8">
        <v>68.197000000000003</v>
      </c>
      <c r="I36" s="8">
        <v>290.14499999999998</v>
      </c>
      <c r="J36" s="8">
        <v>118</v>
      </c>
      <c r="K36" s="8">
        <v>100.637</v>
      </c>
      <c r="L36" s="8">
        <v>468</v>
      </c>
      <c r="M36" s="8">
        <v>368.59199999999998</v>
      </c>
      <c r="N36" s="8">
        <v>17</v>
      </c>
      <c r="O36" s="8">
        <v>11.762</v>
      </c>
      <c r="P36" s="8">
        <v>2150.1</v>
      </c>
      <c r="Q36" s="9">
        <v>5073.8970000000008</v>
      </c>
    </row>
    <row r="37" spans="1:17" ht="12.75" customHeight="1" x14ac:dyDescent="0.2">
      <c r="A37" s="3" t="s">
        <v>37</v>
      </c>
      <c r="B37" s="8">
        <v>59926</v>
      </c>
      <c r="C37" s="8">
        <v>4799.076</v>
      </c>
      <c r="D37" s="8">
        <v>92</v>
      </c>
      <c r="E37" s="8">
        <v>111.51300000000001</v>
      </c>
      <c r="F37" s="8" t="s">
        <v>5</v>
      </c>
      <c r="G37" s="8" t="s">
        <v>5</v>
      </c>
      <c r="H37" s="8">
        <v>127.813</v>
      </c>
      <c r="I37" s="8">
        <v>141.97900000000001</v>
      </c>
      <c r="J37" s="8">
        <v>6360</v>
      </c>
      <c r="K37" s="8">
        <v>2595.89</v>
      </c>
      <c r="L37" s="8" t="s">
        <v>5</v>
      </c>
      <c r="M37" s="8" t="s">
        <v>5</v>
      </c>
      <c r="N37" s="8" t="s">
        <v>5</v>
      </c>
      <c r="O37" s="8" t="s">
        <v>5</v>
      </c>
      <c r="P37" s="8">
        <v>999.04700000000003</v>
      </c>
      <c r="Q37" s="9">
        <v>8647.505000000001</v>
      </c>
    </row>
    <row r="38" spans="1:17" ht="12.75" customHeight="1" x14ac:dyDescent="0.2">
      <c r="A38" s="3" t="s">
        <v>38</v>
      </c>
      <c r="B38" s="8">
        <v>13587</v>
      </c>
      <c r="C38" s="8">
        <v>2590.8989999999999</v>
      </c>
      <c r="D38" s="8">
        <v>408420</v>
      </c>
      <c r="E38" s="8">
        <v>296795.81599999999</v>
      </c>
      <c r="F38" s="8">
        <v>28801</v>
      </c>
      <c r="G38" s="8">
        <v>33761.915999999997</v>
      </c>
      <c r="H38" s="8">
        <v>3812.6439999999998</v>
      </c>
      <c r="I38" s="8">
        <v>6048.9449999999997</v>
      </c>
      <c r="J38" s="8">
        <v>50171</v>
      </c>
      <c r="K38" s="8">
        <v>24560.463</v>
      </c>
      <c r="L38" s="8">
        <v>1137</v>
      </c>
      <c r="M38" s="8">
        <v>1299.8489999999999</v>
      </c>
      <c r="N38" s="8">
        <v>7191</v>
      </c>
      <c r="O38" s="8">
        <v>4104.7169999999996</v>
      </c>
      <c r="P38" s="8">
        <v>61668.495999999999</v>
      </c>
      <c r="Q38" s="9">
        <v>430831.10099999991</v>
      </c>
    </row>
    <row r="39" spans="1:17" ht="12.75" customHeight="1" x14ac:dyDescent="0.2">
      <c r="A39" s="3" t="s">
        <v>40</v>
      </c>
      <c r="B39" s="8">
        <v>32535</v>
      </c>
      <c r="C39" s="8">
        <v>3033.8020000000001</v>
      </c>
      <c r="D39" s="8">
        <v>14044</v>
      </c>
      <c r="E39" s="8">
        <v>4107.5209999999997</v>
      </c>
      <c r="F39" s="8">
        <v>19745</v>
      </c>
      <c r="G39" s="8">
        <v>18420.111000000001</v>
      </c>
      <c r="H39" s="8">
        <v>807.04100000000005</v>
      </c>
      <c r="I39" s="8">
        <v>897.26199999999994</v>
      </c>
      <c r="J39" s="8">
        <v>288</v>
      </c>
      <c r="K39" s="8">
        <v>118.654</v>
      </c>
      <c r="L39" s="8" t="s">
        <v>5</v>
      </c>
      <c r="M39" s="8" t="s">
        <v>5</v>
      </c>
      <c r="N39" s="8" t="s">
        <v>5</v>
      </c>
      <c r="O39" s="8" t="s">
        <v>5</v>
      </c>
      <c r="P39" s="8">
        <v>170.53899999999999</v>
      </c>
      <c r="Q39" s="9">
        <v>26748.888999999999</v>
      </c>
    </row>
    <row r="40" spans="1:17" ht="12.75" customHeight="1" x14ac:dyDescent="0.2">
      <c r="A40" s="3" t="s">
        <v>67</v>
      </c>
      <c r="B40" s="8">
        <v>207</v>
      </c>
      <c r="C40" s="8">
        <v>52.669000000110827</v>
      </c>
      <c r="D40" s="8">
        <v>4597</v>
      </c>
      <c r="E40" s="8">
        <v>2395.8070000000298</v>
      </c>
      <c r="F40" s="8">
        <v>3390</v>
      </c>
      <c r="G40" s="8">
        <v>3755.795999999973</v>
      </c>
      <c r="H40" s="8">
        <v>4126.4039999999222</v>
      </c>
      <c r="I40" s="8">
        <v>5558.3649999999907</v>
      </c>
      <c r="J40" s="8">
        <v>1579</v>
      </c>
      <c r="K40" s="8">
        <v>651.56599999999162</v>
      </c>
      <c r="L40" s="8">
        <v>286</v>
      </c>
      <c r="M40" s="8">
        <v>283.48199999995995</v>
      </c>
      <c r="N40" s="8">
        <v>142</v>
      </c>
      <c r="O40" s="8">
        <v>58.659000000014203</v>
      </c>
      <c r="P40" s="8">
        <v>16780.804999999993</v>
      </c>
      <c r="Q40" s="9">
        <v>29538.149000000063</v>
      </c>
    </row>
    <row r="41" spans="1:17" s="27" customFormat="1" ht="12.75" customHeight="1" x14ac:dyDescent="0.15">
      <c r="A41" s="27" t="s">
        <v>41</v>
      </c>
      <c r="B41" s="28">
        <v>6176777</v>
      </c>
      <c r="C41" s="28">
        <v>694521.08900000004</v>
      </c>
      <c r="D41" s="28">
        <v>1492002</v>
      </c>
      <c r="E41" s="28">
        <v>768779.38800000004</v>
      </c>
      <c r="F41" s="28">
        <v>728501</v>
      </c>
      <c r="G41" s="28">
        <v>620349.41200000001</v>
      </c>
      <c r="H41" s="28">
        <v>461237.91500000004</v>
      </c>
      <c r="I41" s="28">
        <v>576518.73499999999</v>
      </c>
      <c r="J41" s="28">
        <v>604676</v>
      </c>
      <c r="K41" s="28">
        <v>297599.86800000002</v>
      </c>
      <c r="L41" s="28">
        <v>89951</v>
      </c>
      <c r="M41" s="28">
        <v>135005.28</v>
      </c>
      <c r="N41" s="28">
        <v>129284</v>
      </c>
      <c r="O41" s="28">
        <v>84063.452000000005</v>
      </c>
      <c r="P41" s="28">
        <v>429169.55499999999</v>
      </c>
      <c r="Q41" s="28">
        <v>3606005.7789999996</v>
      </c>
    </row>
    <row r="42" spans="1:17" ht="12.75" customHeight="1" x14ac:dyDescent="0.2">
      <c r="B42" s="8"/>
      <c r="C42" s="8"/>
      <c r="D42" s="8"/>
      <c r="E42" s="8"/>
      <c r="F42" s="8"/>
      <c r="G42" s="8"/>
      <c r="H42" s="8"/>
      <c r="I42" s="8"/>
      <c r="J42" s="8"/>
      <c r="K42" s="8"/>
      <c r="L42" s="8"/>
      <c r="M42" s="8"/>
      <c r="N42" s="8"/>
      <c r="O42" s="8"/>
      <c r="P42" s="8"/>
      <c r="Q42" s="9"/>
    </row>
    <row r="43" spans="1:17" ht="12.75" customHeight="1" x14ac:dyDescent="0.2">
      <c r="A43" s="5" t="s">
        <v>54</v>
      </c>
      <c r="Q43" s="10"/>
    </row>
    <row r="44" spans="1:17" ht="12.75" customHeight="1" x14ac:dyDescent="0.2">
      <c r="A44" s="31" t="s">
        <v>70</v>
      </c>
      <c r="Q44" s="10"/>
    </row>
    <row r="45" spans="1:17" ht="12.75" customHeight="1" x14ac:dyDescent="0.2">
      <c r="A45" s="6"/>
      <c r="Q45" s="10"/>
    </row>
    <row r="46" spans="1:17" ht="12.75" customHeight="1" x14ac:dyDescent="0.2">
      <c r="A46" s="2" t="s">
        <v>53</v>
      </c>
    </row>
    <row r="47" spans="1:17" ht="12.75" customHeight="1" x14ac:dyDescent="0.2">
      <c r="A47" s="3" t="s">
        <v>62</v>
      </c>
    </row>
    <row r="48" spans="1:17" ht="12.75" customHeight="1" x14ac:dyDescent="0.2">
      <c r="A48" s="3" t="s">
        <v>75</v>
      </c>
    </row>
    <row r="49" spans="1:1" ht="12.75" customHeight="1" x14ac:dyDescent="0.2">
      <c r="A49" s="3" t="s">
        <v>63</v>
      </c>
    </row>
    <row r="50" spans="1:1" ht="12.75" customHeight="1" x14ac:dyDescent="0.2">
      <c r="A50" s="3" t="s">
        <v>76</v>
      </c>
    </row>
    <row r="51" spans="1:1" ht="12.75" customHeight="1" x14ac:dyDescent="0.2">
      <c r="A51" s="3" t="s">
        <v>66</v>
      </c>
    </row>
    <row r="52" spans="1:1" ht="12.75" customHeight="1" x14ac:dyDescent="0.2">
      <c r="A52" s="3" t="s">
        <v>71</v>
      </c>
    </row>
    <row r="53" spans="1:1" ht="12.75" customHeight="1" x14ac:dyDescent="0.2"/>
    <row r="54" spans="1:1" ht="12.75" customHeight="1" x14ac:dyDescent="0.2">
      <c r="A54" s="7" t="s">
        <v>55</v>
      </c>
    </row>
    <row r="55" spans="1:1" ht="12.75" customHeight="1" x14ac:dyDescent="0.2">
      <c r="A55" s="6" t="s">
        <v>56</v>
      </c>
    </row>
    <row r="56" spans="1:1" ht="12.75" customHeight="1" x14ac:dyDescent="0.2">
      <c r="A56" s="4" t="s">
        <v>46</v>
      </c>
    </row>
    <row r="57" spans="1:1" ht="12.75" customHeight="1" x14ac:dyDescent="0.2"/>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80"/>
  <sheetViews>
    <sheetView zoomScaleNormal="100" workbookViewId="0"/>
  </sheetViews>
  <sheetFormatPr defaultRowHeight="11.25" x14ac:dyDescent="0.2"/>
  <cols>
    <col min="1" max="1" width="17.85546875" style="3" customWidth="1"/>
    <col min="2" max="11" width="8.7109375" style="3" customWidth="1"/>
    <col min="12" max="12" width="8.7109375" style="3" bestFit="1" customWidth="1"/>
    <col min="13" max="15" width="8.7109375" style="3" customWidth="1"/>
    <col min="16" max="17" width="11.7109375" style="3" customWidth="1"/>
    <col min="18" max="16384" width="9.140625" style="3"/>
  </cols>
  <sheetData>
    <row r="1" spans="1:17" s="22" customFormat="1" ht="17.25" x14ac:dyDescent="0.25">
      <c r="A1" s="1" t="s">
        <v>91</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88</v>
      </c>
      <c r="B6" s="8">
        <v>8183</v>
      </c>
      <c r="C6" s="8">
        <v>604.40099999999995</v>
      </c>
      <c r="D6" s="8" t="s">
        <v>5</v>
      </c>
      <c r="E6" s="8" t="s">
        <v>5</v>
      </c>
      <c r="F6" s="8" t="s">
        <v>5</v>
      </c>
      <c r="G6" s="8" t="s">
        <v>5</v>
      </c>
      <c r="H6" s="8" t="s">
        <v>5</v>
      </c>
      <c r="I6" s="8" t="s">
        <v>5</v>
      </c>
      <c r="J6" s="8" t="s">
        <v>5</v>
      </c>
      <c r="K6" s="8" t="s">
        <v>5</v>
      </c>
      <c r="L6" s="8" t="s">
        <v>5</v>
      </c>
      <c r="M6" s="8" t="s">
        <v>5</v>
      </c>
      <c r="N6" s="8" t="s">
        <v>5</v>
      </c>
      <c r="O6" s="8" t="s">
        <v>5</v>
      </c>
      <c r="P6" s="8" t="s">
        <v>5</v>
      </c>
      <c r="Q6" s="8">
        <v>604.40099999999995</v>
      </c>
    </row>
    <row r="7" spans="1:17" ht="12.75" customHeight="1" x14ac:dyDescent="0.2">
      <c r="A7" s="3" t="s">
        <v>4</v>
      </c>
      <c r="B7" s="8">
        <v>56</v>
      </c>
      <c r="C7" s="8">
        <v>27.92</v>
      </c>
      <c r="D7" s="8">
        <v>46</v>
      </c>
      <c r="E7" s="8">
        <v>27.443999999999999</v>
      </c>
      <c r="F7" s="8" t="s">
        <v>5</v>
      </c>
      <c r="G7" s="8" t="s">
        <v>5</v>
      </c>
      <c r="H7" s="8">
        <v>150.77199999999999</v>
      </c>
      <c r="I7" s="8">
        <v>207.66399999999999</v>
      </c>
      <c r="J7" s="8">
        <v>393</v>
      </c>
      <c r="K7" s="8">
        <v>197.79</v>
      </c>
      <c r="L7" s="8">
        <v>898</v>
      </c>
      <c r="M7" s="8">
        <v>721.55899999999997</v>
      </c>
      <c r="N7" s="8" t="s">
        <v>5</v>
      </c>
      <c r="O7" s="8" t="s">
        <v>5</v>
      </c>
      <c r="P7" s="8">
        <v>798.45299999999997</v>
      </c>
      <c r="Q7" s="8">
        <v>1980.83</v>
      </c>
    </row>
    <row r="8" spans="1:17" ht="12.75" customHeight="1" x14ac:dyDescent="0.2">
      <c r="A8" s="3" t="s">
        <v>6</v>
      </c>
      <c r="B8" s="8">
        <v>2978</v>
      </c>
      <c r="C8" s="8">
        <v>277.49900000000002</v>
      </c>
      <c r="D8" s="8">
        <v>435994</v>
      </c>
      <c r="E8" s="8">
        <v>255554.394</v>
      </c>
      <c r="F8" s="8">
        <v>107489</v>
      </c>
      <c r="G8" s="8">
        <v>107068.57</v>
      </c>
      <c r="H8" s="8">
        <v>241625.073</v>
      </c>
      <c r="I8" s="8">
        <v>301518.02899999998</v>
      </c>
      <c r="J8" s="8">
        <v>124259</v>
      </c>
      <c r="K8" s="8">
        <v>59750.038999999997</v>
      </c>
      <c r="L8" s="8">
        <v>38527</v>
      </c>
      <c r="M8" s="8">
        <v>29035.081999999999</v>
      </c>
      <c r="N8" s="8">
        <v>29433</v>
      </c>
      <c r="O8" s="8">
        <v>11446.427</v>
      </c>
      <c r="P8" s="8">
        <v>209214.40100000001</v>
      </c>
      <c r="Q8" s="8">
        <v>973863.44100000011</v>
      </c>
    </row>
    <row r="9" spans="1:17" ht="12.75" customHeight="1" x14ac:dyDescent="0.2">
      <c r="A9" s="3" t="s">
        <v>7</v>
      </c>
      <c r="B9" s="8" t="s">
        <v>5</v>
      </c>
      <c r="C9" s="8" t="s">
        <v>5</v>
      </c>
      <c r="D9" s="8" t="s">
        <v>5</v>
      </c>
      <c r="E9" s="8" t="s">
        <v>5</v>
      </c>
      <c r="F9" s="8">
        <v>2868</v>
      </c>
      <c r="G9" s="8">
        <v>2616.9870000000001</v>
      </c>
      <c r="H9" s="8" t="s">
        <v>5</v>
      </c>
      <c r="I9" s="8" t="s">
        <v>5</v>
      </c>
      <c r="J9" s="8" t="s">
        <v>5</v>
      </c>
      <c r="K9" s="8" t="s">
        <v>5</v>
      </c>
      <c r="L9" s="8" t="s">
        <v>5</v>
      </c>
      <c r="M9" s="8" t="s">
        <v>5</v>
      </c>
      <c r="N9" s="8" t="s">
        <v>5</v>
      </c>
      <c r="O9" s="8" t="s">
        <v>5</v>
      </c>
      <c r="P9" s="8">
        <v>30.199000000000002</v>
      </c>
      <c r="Q9" s="8">
        <v>2647.1860000000001</v>
      </c>
    </row>
    <row r="10" spans="1:17" ht="12.75" customHeight="1" x14ac:dyDescent="0.2">
      <c r="A10" s="3" t="s">
        <v>8</v>
      </c>
      <c r="B10" s="8">
        <v>1788</v>
      </c>
      <c r="C10" s="8">
        <v>270.67599999999999</v>
      </c>
      <c r="D10" s="8">
        <v>1187</v>
      </c>
      <c r="E10" s="8">
        <v>1078.98</v>
      </c>
      <c r="F10" s="8" t="s">
        <v>5</v>
      </c>
      <c r="G10" s="8" t="s">
        <v>5</v>
      </c>
      <c r="H10" s="8">
        <v>1775.598</v>
      </c>
      <c r="I10" s="8">
        <v>1796.4949999999999</v>
      </c>
      <c r="J10" s="8" t="s">
        <v>5</v>
      </c>
      <c r="K10" s="8" t="s">
        <v>5</v>
      </c>
      <c r="L10" s="8" t="s">
        <v>5</v>
      </c>
      <c r="M10" s="8" t="s">
        <v>5</v>
      </c>
      <c r="N10" s="8" t="s">
        <v>5</v>
      </c>
      <c r="O10" s="8" t="s">
        <v>5</v>
      </c>
      <c r="P10" s="8">
        <v>1558.0029999999999</v>
      </c>
      <c r="Q10" s="8">
        <v>4704.1539999999995</v>
      </c>
    </row>
    <row r="11" spans="1:17" ht="12.75" customHeight="1" x14ac:dyDescent="0.2">
      <c r="A11" s="3" t="s">
        <v>9</v>
      </c>
      <c r="B11" s="8" t="s">
        <v>5</v>
      </c>
      <c r="C11" s="8" t="s">
        <v>5</v>
      </c>
      <c r="D11" s="8">
        <v>76</v>
      </c>
      <c r="E11" s="8">
        <v>95.652000000000001</v>
      </c>
      <c r="F11" s="8" t="s">
        <v>5</v>
      </c>
      <c r="G11" s="8" t="s">
        <v>5</v>
      </c>
      <c r="H11" s="8">
        <v>2.4449999999999998</v>
      </c>
      <c r="I11" s="8">
        <v>15.996</v>
      </c>
      <c r="J11" s="8">
        <v>198</v>
      </c>
      <c r="K11" s="8">
        <v>58.575000000000003</v>
      </c>
      <c r="L11" s="8" t="s">
        <v>5</v>
      </c>
      <c r="M11" s="8" t="s">
        <v>5</v>
      </c>
      <c r="N11" s="8">
        <v>2174</v>
      </c>
      <c r="O11" s="8">
        <v>936.48900000000003</v>
      </c>
      <c r="P11" s="8">
        <v>1240.876</v>
      </c>
      <c r="Q11" s="8">
        <v>2347.5879999999997</v>
      </c>
    </row>
    <row r="12" spans="1:17" ht="12.75" customHeight="1" x14ac:dyDescent="0.2">
      <c r="A12" s="3" t="s">
        <v>61</v>
      </c>
      <c r="B12" s="8">
        <v>378662</v>
      </c>
      <c r="C12" s="8">
        <v>37076.296000000002</v>
      </c>
      <c r="D12" s="8">
        <v>59044</v>
      </c>
      <c r="E12" s="8">
        <v>24495.322</v>
      </c>
      <c r="F12" s="8">
        <v>45876</v>
      </c>
      <c r="G12" s="8">
        <v>44565.591999999997</v>
      </c>
      <c r="H12" s="8">
        <v>44846.031999999999</v>
      </c>
      <c r="I12" s="8">
        <v>34832.057999999997</v>
      </c>
      <c r="J12" s="8">
        <v>36902</v>
      </c>
      <c r="K12" s="8">
        <v>12966.125</v>
      </c>
      <c r="L12" s="8" t="s">
        <v>5</v>
      </c>
      <c r="M12" s="8" t="s">
        <v>5</v>
      </c>
      <c r="N12" s="8">
        <v>2059</v>
      </c>
      <c r="O12" s="8">
        <v>661.79300000000001</v>
      </c>
      <c r="P12" s="8">
        <v>146.363</v>
      </c>
      <c r="Q12" s="8">
        <v>154742.549</v>
      </c>
    </row>
    <row r="13" spans="1:17" ht="12.75" customHeight="1" x14ac:dyDescent="0.2">
      <c r="A13" s="3" t="s">
        <v>11</v>
      </c>
      <c r="B13" s="8">
        <v>25</v>
      </c>
      <c r="C13" s="8">
        <v>6.202</v>
      </c>
      <c r="D13" s="8">
        <v>8994</v>
      </c>
      <c r="E13" s="8">
        <v>3965.7849999999999</v>
      </c>
      <c r="F13" s="8" t="s">
        <v>5</v>
      </c>
      <c r="G13" s="8" t="s">
        <v>5</v>
      </c>
      <c r="H13" s="8">
        <v>38.954000000000001</v>
      </c>
      <c r="I13" s="8">
        <v>146.006</v>
      </c>
      <c r="J13" s="8">
        <v>157</v>
      </c>
      <c r="K13" s="8">
        <v>139.94900000000001</v>
      </c>
      <c r="L13" s="8">
        <v>980</v>
      </c>
      <c r="M13" s="8">
        <v>312.80599999999998</v>
      </c>
      <c r="N13" s="8">
        <v>26</v>
      </c>
      <c r="O13" s="8">
        <v>33.055999999999997</v>
      </c>
      <c r="P13" s="8">
        <v>1958.5029999999999</v>
      </c>
      <c r="Q13" s="8">
        <v>6563.3069999999989</v>
      </c>
    </row>
    <row r="14" spans="1:17" ht="12.75" customHeight="1" x14ac:dyDescent="0.2">
      <c r="A14" s="3" t="s">
        <v>13</v>
      </c>
      <c r="B14" s="8" t="s">
        <v>5</v>
      </c>
      <c r="C14" s="8" t="s">
        <v>5</v>
      </c>
      <c r="D14" s="8">
        <v>100</v>
      </c>
      <c r="E14" s="8">
        <v>117.961</v>
      </c>
      <c r="F14" s="8">
        <v>65</v>
      </c>
      <c r="G14" s="8">
        <v>85.837999999999994</v>
      </c>
      <c r="H14" s="8">
        <v>16379.184999999999</v>
      </c>
      <c r="I14" s="8">
        <v>15069.585999999999</v>
      </c>
      <c r="J14" s="8">
        <v>2431</v>
      </c>
      <c r="K14" s="8">
        <v>1073.0429999999999</v>
      </c>
      <c r="L14" s="8" t="s">
        <v>5</v>
      </c>
      <c r="M14" s="8">
        <v>36.966999999999999</v>
      </c>
      <c r="N14" s="8">
        <v>91</v>
      </c>
      <c r="O14" s="8">
        <v>47.585000000000001</v>
      </c>
      <c r="P14" s="8">
        <v>4754.9830000000002</v>
      </c>
      <c r="Q14" s="8">
        <v>21186.963</v>
      </c>
    </row>
    <row r="15" spans="1:17" ht="12.75" customHeight="1" x14ac:dyDescent="0.2">
      <c r="A15" s="3" t="s">
        <v>14</v>
      </c>
      <c r="B15" s="8" t="s">
        <v>5</v>
      </c>
      <c r="C15" s="8" t="s">
        <v>5</v>
      </c>
      <c r="D15" s="8">
        <v>814</v>
      </c>
      <c r="E15" s="8">
        <v>681.26499999999999</v>
      </c>
      <c r="F15" s="8" t="s">
        <v>5</v>
      </c>
      <c r="G15" s="8" t="s">
        <v>5</v>
      </c>
      <c r="H15" s="8">
        <v>1770.4649999999999</v>
      </c>
      <c r="I15" s="8">
        <v>2655.8879999999999</v>
      </c>
      <c r="J15" s="8">
        <v>1581</v>
      </c>
      <c r="K15" s="8">
        <v>1189.192</v>
      </c>
      <c r="L15" s="8">
        <v>280</v>
      </c>
      <c r="M15" s="8">
        <v>228.11</v>
      </c>
      <c r="N15" s="8">
        <v>277</v>
      </c>
      <c r="O15" s="8">
        <v>95.254999999999995</v>
      </c>
      <c r="P15" s="8">
        <v>1936.1389999999999</v>
      </c>
      <c r="Q15" s="8">
        <v>6784.8489999999993</v>
      </c>
    </row>
    <row r="16" spans="1:17" ht="12.75" customHeight="1" x14ac:dyDescent="0.2">
      <c r="A16" s="3" t="s">
        <v>16</v>
      </c>
      <c r="B16" s="8" t="s">
        <v>5</v>
      </c>
      <c r="C16" s="8" t="s">
        <v>5</v>
      </c>
      <c r="D16" s="8" t="s">
        <v>5</v>
      </c>
      <c r="E16" s="8" t="s">
        <v>5</v>
      </c>
      <c r="F16" s="8" t="s">
        <v>5</v>
      </c>
      <c r="G16" s="8" t="s">
        <v>5</v>
      </c>
      <c r="H16" s="8" t="s">
        <v>5</v>
      </c>
      <c r="I16" s="8" t="s">
        <v>5</v>
      </c>
      <c r="J16" s="8">
        <v>6668</v>
      </c>
      <c r="K16" s="8">
        <v>1956.242</v>
      </c>
      <c r="L16" s="8" t="s">
        <v>5</v>
      </c>
      <c r="M16" s="8" t="s">
        <v>5</v>
      </c>
      <c r="N16" s="8" t="s">
        <v>5</v>
      </c>
      <c r="O16" s="8" t="s">
        <v>5</v>
      </c>
      <c r="P16" s="8">
        <v>10.297000000000001</v>
      </c>
      <c r="Q16" s="8">
        <v>1965.539</v>
      </c>
    </row>
    <row r="17" spans="1:17" ht="12.75" customHeight="1" x14ac:dyDescent="0.2">
      <c r="A17" s="18" t="s">
        <v>59</v>
      </c>
      <c r="B17" s="8">
        <v>94</v>
      </c>
      <c r="C17" s="8">
        <v>72.816000000000003</v>
      </c>
      <c r="D17" s="8">
        <v>42173</v>
      </c>
      <c r="E17" s="8">
        <v>16775.812999999998</v>
      </c>
      <c r="F17" s="8">
        <v>903</v>
      </c>
      <c r="G17" s="8">
        <v>704.67399999999998</v>
      </c>
      <c r="H17" s="8">
        <v>53011.923000000003</v>
      </c>
      <c r="I17" s="8">
        <v>40940.146000000001</v>
      </c>
      <c r="J17" s="8">
        <v>26445</v>
      </c>
      <c r="K17" s="8">
        <v>11174.321</v>
      </c>
      <c r="L17" s="8">
        <v>7723</v>
      </c>
      <c r="M17" s="8">
        <v>4014.6750000000002</v>
      </c>
      <c r="N17" s="8">
        <v>963</v>
      </c>
      <c r="O17" s="8">
        <v>432.11399999999998</v>
      </c>
      <c r="P17" s="8">
        <v>2087.5889999999999</v>
      </c>
      <c r="Q17" s="8">
        <v>76203.147999999986</v>
      </c>
    </row>
    <row r="18" spans="1:17" ht="12.75" customHeight="1" x14ac:dyDescent="0.2">
      <c r="A18" s="3" t="s">
        <v>17</v>
      </c>
      <c r="B18" s="8">
        <v>194259</v>
      </c>
      <c r="C18" s="8">
        <v>21530.817999999999</v>
      </c>
      <c r="D18" s="8">
        <v>124</v>
      </c>
      <c r="E18" s="8">
        <v>56.151000000000003</v>
      </c>
      <c r="F18" s="8">
        <v>1138</v>
      </c>
      <c r="G18" s="8">
        <v>1057.73</v>
      </c>
      <c r="H18" s="8">
        <v>8324</v>
      </c>
      <c r="I18" s="8">
        <v>6450.4059999999999</v>
      </c>
      <c r="J18" s="8">
        <v>6103</v>
      </c>
      <c r="K18" s="8">
        <v>1354.192</v>
      </c>
      <c r="L18" s="8" t="s">
        <v>5</v>
      </c>
      <c r="M18" s="8" t="s">
        <v>5</v>
      </c>
      <c r="N18" s="8" t="s">
        <v>5</v>
      </c>
      <c r="O18" s="8" t="s">
        <v>5</v>
      </c>
      <c r="P18" s="8">
        <v>628.92899999999997</v>
      </c>
      <c r="Q18" s="8">
        <v>31078.225999999999</v>
      </c>
    </row>
    <row r="19" spans="1:17" ht="12.75" customHeight="1" x14ac:dyDescent="0.2">
      <c r="A19" s="3" t="s">
        <v>18</v>
      </c>
      <c r="B19" s="8">
        <v>1063</v>
      </c>
      <c r="C19" s="8">
        <v>103.471</v>
      </c>
      <c r="D19" s="8">
        <v>11391</v>
      </c>
      <c r="E19" s="8">
        <v>5533.3990000000003</v>
      </c>
      <c r="F19" s="8">
        <v>62827</v>
      </c>
      <c r="G19" s="8">
        <v>63339.595999999998</v>
      </c>
      <c r="H19" s="8">
        <v>4325.8500000000004</v>
      </c>
      <c r="I19" s="8">
        <v>3884.453</v>
      </c>
      <c r="J19" s="8">
        <v>11472</v>
      </c>
      <c r="K19" s="8">
        <v>4821.9089999999997</v>
      </c>
      <c r="L19" s="8" t="s">
        <v>5</v>
      </c>
      <c r="M19" s="8" t="s">
        <v>5</v>
      </c>
      <c r="N19" s="8">
        <v>25</v>
      </c>
      <c r="O19" s="8">
        <v>52.59</v>
      </c>
      <c r="P19" s="8">
        <v>8163.3810000000003</v>
      </c>
      <c r="Q19" s="8">
        <v>85897.798999999985</v>
      </c>
    </row>
    <row r="20" spans="1:17" ht="12.75" customHeight="1" x14ac:dyDescent="0.2">
      <c r="A20" s="3" t="s">
        <v>42</v>
      </c>
      <c r="B20" s="8" t="s">
        <v>5</v>
      </c>
      <c r="C20" s="8" t="s">
        <v>5</v>
      </c>
      <c r="D20" s="8" t="s">
        <v>5</v>
      </c>
      <c r="E20" s="8" t="s">
        <v>5</v>
      </c>
      <c r="F20" s="8" t="s">
        <v>5</v>
      </c>
      <c r="G20" s="8" t="s">
        <v>5</v>
      </c>
      <c r="H20" s="8" t="s">
        <v>5</v>
      </c>
      <c r="I20" s="8" t="s">
        <v>5</v>
      </c>
      <c r="J20" s="8" t="s">
        <v>5</v>
      </c>
      <c r="K20" s="8" t="s">
        <v>5</v>
      </c>
      <c r="L20" s="8" t="s">
        <v>5</v>
      </c>
      <c r="M20" s="8" t="s">
        <v>5</v>
      </c>
      <c r="N20" s="8" t="s">
        <v>5</v>
      </c>
      <c r="O20" s="8" t="s">
        <v>5</v>
      </c>
      <c r="P20" s="8">
        <v>537</v>
      </c>
      <c r="Q20" s="8">
        <v>537</v>
      </c>
    </row>
    <row r="21" spans="1:17" ht="12.75" customHeight="1" x14ac:dyDescent="0.2">
      <c r="A21" s="3" t="s">
        <v>43</v>
      </c>
      <c r="B21" s="8" t="s">
        <v>5</v>
      </c>
      <c r="C21" s="8" t="s">
        <v>5</v>
      </c>
      <c r="D21" s="8">
        <v>73</v>
      </c>
      <c r="E21" s="8">
        <v>39.893999999999998</v>
      </c>
      <c r="F21" s="8" t="s">
        <v>5</v>
      </c>
      <c r="G21" s="8" t="s">
        <v>5</v>
      </c>
      <c r="H21" s="8" t="s">
        <v>5</v>
      </c>
      <c r="I21" s="8" t="s">
        <v>5</v>
      </c>
      <c r="J21" s="8">
        <v>2913</v>
      </c>
      <c r="K21" s="8">
        <v>1387.373</v>
      </c>
      <c r="L21" s="8" t="s">
        <v>5</v>
      </c>
      <c r="M21" s="8" t="s">
        <v>5</v>
      </c>
      <c r="N21" s="8" t="s">
        <v>5</v>
      </c>
      <c r="O21" s="8" t="s">
        <v>5</v>
      </c>
      <c r="P21" s="8">
        <v>160.33199999999999</v>
      </c>
      <c r="Q21" s="8">
        <v>1586.5990000000002</v>
      </c>
    </row>
    <row r="22" spans="1:17" ht="12.75" customHeight="1" x14ac:dyDescent="0.2">
      <c r="A22" s="3" t="s">
        <v>19</v>
      </c>
      <c r="B22" s="8">
        <v>1646767</v>
      </c>
      <c r="C22" s="8">
        <v>190892.31099999999</v>
      </c>
      <c r="D22" s="8">
        <v>264939</v>
      </c>
      <c r="E22" s="8">
        <v>90470.862999999998</v>
      </c>
      <c r="F22" s="8">
        <v>245828</v>
      </c>
      <c r="G22" s="8">
        <v>87157.62</v>
      </c>
      <c r="H22" s="8">
        <v>1103.1769999999999</v>
      </c>
      <c r="I22" s="8">
        <v>1822.2190000000001</v>
      </c>
      <c r="J22" s="8">
        <v>203302</v>
      </c>
      <c r="K22" s="8">
        <v>89754.495999999999</v>
      </c>
      <c r="L22" s="8">
        <v>55574</v>
      </c>
      <c r="M22" s="8">
        <v>87944.941000000006</v>
      </c>
      <c r="N22" s="8">
        <v>56687</v>
      </c>
      <c r="O22" s="8">
        <v>36101.097000000002</v>
      </c>
      <c r="P22" s="8">
        <v>68096.619000000006</v>
      </c>
      <c r="Q22" s="8">
        <v>652240.16599999997</v>
      </c>
    </row>
    <row r="23" spans="1:17" ht="12.75" customHeight="1" x14ac:dyDescent="0.2">
      <c r="A23" s="3" t="s">
        <v>60</v>
      </c>
      <c r="B23" s="8">
        <v>3426521</v>
      </c>
      <c r="C23" s="8">
        <v>346550.22</v>
      </c>
      <c r="D23" s="8">
        <v>32501</v>
      </c>
      <c r="E23" s="8">
        <v>7275.9160000000002</v>
      </c>
      <c r="F23" s="8">
        <v>79620</v>
      </c>
      <c r="G23" s="8">
        <v>80594.256999999998</v>
      </c>
      <c r="H23" s="8">
        <v>11417.946</v>
      </c>
      <c r="I23" s="8">
        <v>9774.5660000000007</v>
      </c>
      <c r="J23" s="8">
        <v>29340</v>
      </c>
      <c r="K23" s="8">
        <v>9649.7990000000009</v>
      </c>
      <c r="L23" s="8" t="s">
        <v>5</v>
      </c>
      <c r="M23" s="8" t="s">
        <v>5</v>
      </c>
      <c r="N23" s="8">
        <v>159</v>
      </c>
      <c r="O23" s="8">
        <v>40.374000000000002</v>
      </c>
      <c r="P23" s="8">
        <v>6014.81</v>
      </c>
      <c r="Q23" s="8">
        <v>459899.94199999998</v>
      </c>
    </row>
    <row r="24" spans="1:17" ht="12.75" customHeight="1" x14ac:dyDescent="0.2">
      <c r="A24" s="3" t="s">
        <v>21</v>
      </c>
      <c r="B24" s="8">
        <v>11474</v>
      </c>
      <c r="C24" s="8">
        <v>1689.3009999999999</v>
      </c>
      <c r="D24" s="8">
        <v>8143</v>
      </c>
      <c r="E24" s="8">
        <v>3216.4520000000002</v>
      </c>
      <c r="F24" s="8">
        <v>21191</v>
      </c>
      <c r="G24" s="8">
        <v>19489.05</v>
      </c>
      <c r="H24" s="8">
        <v>19841.98</v>
      </c>
      <c r="I24" s="8">
        <v>18061.566999999999</v>
      </c>
      <c r="J24" s="8">
        <v>5819</v>
      </c>
      <c r="K24" s="8">
        <v>2164.4630000000002</v>
      </c>
      <c r="L24" s="8" t="s">
        <v>5</v>
      </c>
      <c r="M24" s="8" t="s">
        <v>5</v>
      </c>
      <c r="N24" s="8">
        <v>101</v>
      </c>
      <c r="O24" s="8">
        <v>238.874</v>
      </c>
      <c r="P24" s="8">
        <v>4599.1689999999999</v>
      </c>
      <c r="Q24" s="8">
        <v>49457.876000000004</v>
      </c>
    </row>
    <row r="25" spans="1:17" ht="12.75" customHeight="1" x14ac:dyDescent="0.2">
      <c r="A25" s="3" t="s">
        <v>44</v>
      </c>
      <c r="B25" s="8" t="s">
        <v>5</v>
      </c>
      <c r="C25" s="8" t="s">
        <v>5</v>
      </c>
      <c r="D25" s="8">
        <v>22</v>
      </c>
      <c r="E25" s="8">
        <v>16.899999999999999</v>
      </c>
      <c r="F25" s="8">
        <v>914</v>
      </c>
      <c r="G25" s="8">
        <v>897.17499999999995</v>
      </c>
      <c r="H25" s="8" t="s">
        <v>5</v>
      </c>
      <c r="I25" s="8">
        <v>1.6</v>
      </c>
      <c r="J25" s="8" t="s">
        <v>5</v>
      </c>
      <c r="K25" s="8" t="s">
        <v>5</v>
      </c>
      <c r="L25" s="8" t="s">
        <v>5</v>
      </c>
      <c r="M25" s="8" t="s">
        <v>5</v>
      </c>
      <c r="N25" s="8">
        <v>50</v>
      </c>
      <c r="O25" s="8">
        <v>128.74299999999999</v>
      </c>
      <c r="P25" s="8">
        <v>512.78</v>
      </c>
      <c r="Q25" s="8">
        <v>1558.1979999999999</v>
      </c>
    </row>
    <row r="26" spans="1:17" ht="12.75" customHeight="1" x14ac:dyDescent="0.2">
      <c r="A26" s="3" t="s">
        <v>22</v>
      </c>
      <c r="B26" s="8">
        <v>882</v>
      </c>
      <c r="C26" s="8">
        <v>180.40899999999999</v>
      </c>
      <c r="D26" s="8">
        <v>10102</v>
      </c>
      <c r="E26" s="8">
        <v>4378.8739999999998</v>
      </c>
      <c r="F26" s="8" t="s">
        <v>5</v>
      </c>
      <c r="G26" s="8" t="s">
        <v>5</v>
      </c>
      <c r="H26" s="8">
        <v>3274.3490000000002</v>
      </c>
      <c r="I26" s="8">
        <v>4308.8180000000002</v>
      </c>
      <c r="J26" s="8">
        <v>548</v>
      </c>
      <c r="K26" s="8">
        <v>270.14999999999998</v>
      </c>
      <c r="L26" s="8">
        <v>64</v>
      </c>
      <c r="M26" s="8">
        <v>39.131999999999998</v>
      </c>
      <c r="N26" s="8">
        <v>119</v>
      </c>
      <c r="O26" s="8">
        <v>52.45</v>
      </c>
      <c r="P26" s="8">
        <v>1138.0709999999999</v>
      </c>
      <c r="Q26" s="8">
        <v>10366.903999999999</v>
      </c>
    </row>
    <row r="27" spans="1:17" ht="12.75" customHeight="1" x14ac:dyDescent="0.2">
      <c r="A27" s="3" t="s">
        <v>24</v>
      </c>
      <c r="B27" s="8" t="s">
        <v>5</v>
      </c>
      <c r="C27" s="8" t="s">
        <v>5</v>
      </c>
      <c r="D27" s="8">
        <v>262</v>
      </c>
      <c r="E27" s="8">
        <v>59.707999999999998</v>
      </c>
      <c r="F27" s="8" t="s">
        <v>5</v>
      </c>
      <c r="G27" s="8" t="s">
        <v>5</v>
      </c>
      <c r="H27" s="8" t="s">
        <v>5</v>
      </c>
      <c r="I27" s="8" t="s">
        <v>5</v>
      </c>
      <c r="J27" s="8">
        <v>387</v>
      </c>
      <c r="K27" s="8">
        <v>121.602</v>
      </c>
      <c r="L27" s="8" t="s">
        <v>5</v>
      </c>
      <c r="M27" s="8" t="s">
        <v>5</v>
      </c>
      <c r="N27" s="8" t="s">
        <v>5</v>
      </c>
      <c r="O27" s="8" t="s">
        <v>5</v>
      </c>
      <c r="P27" s="8">
        <v>714.91300000000001</v>
      </c>
      <c r="Q27" s="8">
        <v>897.22299999999996</v>
      </c>
    </row>
    <row r="28" spans="1:17" ht="12.75" customHeight="1" x14ac:dyDescent="0.2">
      <c r="A28" s="3" t="s">
        <v>25</v>
      </c>
      <c r="B28" s="8" t="s">
        <v>5</v>
      </c>
      <c r="C28" s="8" t="s">
        <v>5</v>
      </c>
      <c r="D28" s="8">
        <v>741</v>
      </c>
      <c r="E28" s="8">
        <v>403.20299999999997</v>
      </c>
      <c r="F28" s="8" t="s">
        <v>5</v>
      </c>
      <c r="G28" s="8" t="s">
        <v>5</v>
      </c>
      <c r="H28" s="8">
        <v>1513.479</v>
      </c>
      <c r="I28" s="8">
        <v>1955.2159999999999</v>
      </c>
      <c r="J28" s="8">
        <v>422</v>
      </c>
      <c r="K28" s="8">
        <v>570.52599999999995</v>
      </c>
      <c r="L28" s="8">
        <v>8</v>
      </c>
      <c r="M28" s="8">
        <v>45.25</v>
      </c>
      <c r="N28" s="8" t="s">
        <v>5</v>
      </c>
      <c r="O28" s="8" t="s">
        <v>5</v>
      </c>
      <c r="P28" s="8">
        <v>1170.165</v>
      </c>
      <c r="Q28" s="8">
        <v>4144.3599999999997</v>
      </c>
    </row>
    <row r="29" spans="1:17" ht="12.75" customHeight="1" x14ac:dyDescent="0.2">
      <c r="A29" s="3" t="s">
        <v>26</v>
      </c>
      <c r="B29" s="8">
        <v>205336</v>
      </c>
      <c r="C29" s="8">
        <v>24808.909</v>
      </c>
      <c r="D29" s="8">
        <v>17903</v>
      </c>
      <c r="E29" s="8">
        <v>7149.0789999999997</v>
      </c>
      <c r="F29" s="8">
        <v>6094</v>
      </c>
      <c r="G29" s="8">
        <v>4959.9690000000001</v>
      </c>
      <c r="H29" s="8">
        <v>19555.028999999999</v>
      </c>
      <c r="I29" s="8">
        <v>17756.830000000002</v>
      </c>
      <c r="J29" s="8">
        <v>9545</v>
      </c>
      <c r="K29" s="8">
        <v>3870.0880000000002</v>
      </c>
      <c r="L29" s="8" t="s">
        <v>5</v>
      </c>
      <c r="M29" s="8" t="s">
        <v>5</v>
      </c>
      <c r="N29" s="8">
        <v>9454</v>
      </c>
      <c r="O29" s="8">
        <v>1987.4359999999999</v>
      </c>
      <c r="P29" s="8">
        <v>958.73</v>
      </c>
      <c r="Q29" s="8">
        <v>61491.041000000005</v>
      </c>
    </row>
    <row r="30" spans="1:17" ht="12.75" customHeight="1" x14ac:dyDescent="0.2">
      <c r="A30" s="3" t="s">
        <v>27</v>
      </c>
      <c r="B30" s="8">
        <v>269</v>
      </c>
      <c r="C30" s="8">
        <v>98.129000000000005</v>
      </c>
      <c r="D30" s="8">
        <v>2570</v>
      </c>
      <c r="E30" s="8">
        <v>1308.9090000000001</v>
      </c>
      <c r="F30" s="8" t="s">
        <v>5</v>
      </c>
      <c r="G30" s="8" t="s">
        <v>5</v>
      </c>
      <c r="H30" s="8">
        <v>226.61799999999999</v>
      </c>
      <c r="I30" s="8">
        <v>608.96299999999997</v>
      </c>
      <c r="J30" s="8">
        <v>1107</v>
      </c>
      <c r="K30" s="8">
        <v>651.17100000000005</v>
      </c>
      <c r="L30" s="8">
        <v>716</v>
      </c>
      <c r="M30" s="8">
        <v>565.11800000000005</v>
      </c>
      <c r="N30" s="8">
        <v>67</v>
      </c>
      <c r="O30" s="8">
        <v>58.728999999999999</v>
      </c>
      <c r="P30" s="8">
        <v>2700.0360000000001</v>
      </c>
      <c r="Q30" s="8">
        <v>5991.0550000000003</v>
      </c>
    </row>
    <row r="31" spans="1:17" ht="12.75" customHeight="1" x14ac:dyDescent="0.2">
      <c r="A31" s="3" t="s">
        <v>28</v>
      </c>
      <c r="B31" s="8">
        <v>3048</v>
      </c>
      <c r="C31" s="8">
        <v>401.96800000000002</v>
      </c>
      <c r="D31" s="8" t="s">
        <v>5</v>
      </c>
      <c r="E31" s="8" t="s">
        <v>5</v>
      </c>
      <c r="F31" s="8" t="s">
        <v>5</v>
      </c>
      <c r="G31" s="8" t="s">
        <v>5</v>
      </c>
      <c r="H31" s="8">
        <v>1093.9770000000001</v>
      </c>
      <c r="I31" s="8">
        <v>835.46900000000005</v>
      </c>
      <c r="J31" s="8" t="s">
        <v>5</v>
      </c>
      <c r="K31" s="8" t="s">
        <v>5</v>
      </c>
      <c r="L31" s="8" t="s">
        <v>5</v>
      </c>
      <c r="M31" s="8" t="s">
        <v>5</v>
      </c>
      <c r="N31" s="8" t="s">
        <v>5</v>
      </c>
      <c r="O31" s="8" t="s">
        <v>5</v>
      </c>
      <c r="P31" s="8">
        <v>305.56700000000001</v>
      </c>
      <c r="Q31" s="8">
        <v>1543.0040000000001</v>
      </c>
    </row>
    <row r="32" spans="1:17" ht="12.75" customHeight="1" x14ac:dyDescent="0.2">
      <c r="A32" s="3" t="s">
        <v>29</v>
      </c>
      <c r="B32" s="8">
        <v>33</v>
      </c>
      <c r="C32" s="8">
        <v>7.6710000000000003</v>
      </c>
      <c r="D32" s="8">
        <v>35190</v>
      </c>
      <c r="E32" s="8">
        <v>13476.450999999999</v>
      </c>
      <c r="F32" s="8">
        <v>3470</v>
      </c>
      <c r="G32" s="8">
        <v>3403.6970000000001</v>
      </c>
      <c r="H32" s="8">
        <v>21320.35</v>
      </c>
      <c r="I32" s="8">
        <v>16141.728999999999</v>
      </c>
      <c r="J32" s="8">
        <v>8904</v>
      </c>
      <c r="K32" s="8">
        <v>3019.0740000000001</v>
      </c>
      <c r="L32" s="8">
        <v>301</v>
      </c>
      <c r="M32" s="8">
        <v>249.05500000000001</v>
      </c>
      <c r="N32" s="8">
        <v>228</v>
      </c>
      <c r="O32" s="8">
        <v>240.92500000000001</v>
      </c>
      <c r="P32" s="8">
        <v>890.98400000000004</v>
      </c>
      <c r="Q32" s="8">
        <v>37429.585999999996</v>
      </c>
    </row>
    <row r="33" spans="1:17" ht="12.75" customHeight="1" x14ac:dyDescent="0.2">
      <c r="A33" s="3" t="s">
        <v>45</v>
      </c>
      <c r="B33" s="8" t="s">
        <v>5</v>
      </c>
      <c r="C33" s="8" t="s">
        <v>5</v>
      </c>
      <c r="D33" s="8" t="s">
        <v>5</v>
      </c>
      <c r="E33" s="8" t="s">
        <v>5</v>
      </c>
      <c r="F33" s="8" t="s">
        <v>5</v>
      </c>
      <c r="G33" s="8" t="s">
        <v>5</v>
      </c>
      <c r="H33" s="8">
        <v>71.638000000000005</v>
      </c>
      <c r="I33" s="8">
        <v>195.78800000000001</v>
      </c>
      <c r="J33" s="8">
        <v>423</v>
      </c>
      <c r="K33" s="8">
        <v>242.202</v>
      </c>
      <c r="L33" s="8">
        <v>13</v>
      </c>
      <c r="M33" s="8">
        <v>13.744</v>
      </c>
      <c r="N33" s="8" t="s">
        <v>5</v>
      </c>
      <c r="O33" s="8" t="s">
        <v>5</v>
      </c>
      <c r="P33" s="8">
        <v>138.03899999999999</v>
      </c>
      <c r="Q33" s="8">
        <v>589.77300000000002</v>
      </c>
    </row>
    <row r="34" spans="1:17" ht="12.75" customHeight="1" x14ac:dyDescent="0.2">
      <c r="A34" s="3" t="s">
        <v>30</v>
      </c>
      <c r="B34" s="8" t="s">
        <v>5</v>
      </c>
      <c r="C34" s="8" t="s">
        <v>5</v>
      </c>
      <c r="D34" s="8" t="s">
        <v>5</v>
      </c>
      <c r="E34" s="8" t="s">
        <v>5</v>
      </c>
      <c r="F34" s="8">
        <v>1724</v>
      </c>
      <c r="G34" s="8">
        <v>1253.835</v>
      </c>
      <c r="H34" s="8">
        <v>68.572000000000003</v>
      </c>
      <c r="I34" s="8">
        <v>34.404000000000003</v>
      </c>
      <c r="J34" s="8">
        <v>20</v>
      </c>
      <c r="K34" s="8">
        <v>4.1130000000000004</v>
      </c>
      <c r="L34" s="8" t="s">
        <v>5</v>
      </c>
      <c r="M34" s="8" t="s">
        <v>5</v>
      </c>
      <c r="N34" s="8" t="s">
        <v>5</v>
      </c>
      <c r="O34" s="8" t="s">
        <v>5</v>
      </c>
      <c r="P34" s="8">
        <v>313.05</v>
      </c>
      <c r="Q34" s="8">
        <v>1605.402</v>
      </c>
    </row>
    <row r="35" spans="1:17" ht="12.75" customHeight="1" x14ac:dyDescent="0.2">
      <c r="A35" s="3" t="s">
        <v>31</v>
      </c>
      <c r="B35" s="8" t="s">
        <v>5</v>
      </c>
      <c r="C35" s="8" t="s">
        <v>5</v>
      </c>
      <c r="D35" s="8" t="s">
        <v>5</v>
      </c>
      <c r="E35" s="8" t="s">
        <v>5</v>
      </c>
      <c r="F35" s="8">
        <v>17</v>
      </c>
      <c r="G35" s="8">
        <v>14.417999999999999</v>
      </c>
      <c r="H35" s="8" t="s">
        <v>5</v>
      </c>
      <c r="I35" s="8" t="s">
        <v>5</v>
      </c>
      <c r="J35" s="8">
        <v>858</v>
      </c>
      <c r="K35" s="8">
        <v>405.72500000000002</v>
      </c>
      <c r="L35" s="8" t="s">
        <v>5</v>
      </c>
      <c r="M35" s="8" t="s">
        <v>5</v>
      </c>
      <c r="N35" s="8">
        <v>1209</v>
      </c>
      <c r="O35" s="8">
        <v>1634.068</v>
      </c>
      <c r="P35" s="8">
        <v>57.53</v>
      </c>
      <c r="Q35" s="8">
        <v>2111.7410000000004</v>
      </c>
    </row>
    <row r="36" spans="1:17" ht="12.75" customHeight="1" x14ac:dyDescent="0.2">
      <c r="A36" s="3" t="s">
        <v>32</v>
      </c>
      <c r="B36" s="8" t="s">
        <v>5</v>
      </c>
      <c r="C36" s="8" t="s">
        <v>5</v>
      </c>
      <c r="D36" s="8">
        <v>88</v>
      </c>
      <c r="E36" s="8">
        <v>25.888999999999999</v>
      </c>
      <c r="F36" s="8" t="s">
        <v>5</v>
      </c>
      <c r="G36" s="8" t="s">
        <v>5</v>
      </c>
      <c r="H36" s="8">
        <v>1936.0819999999999</v>
      </c>
      <c r="I36" s="8">
        <v>1840.223</v>
      </c>
      <c r="J36" s="8">
        <v>236</v>
      </c>
      <c r="K36" s="8">
        <v>70.366</v>
      </c>
      <c r="L36" s="8">
        <v>3</v>
      </c>
      <c r="M36" s="8">
        <v>2.1389999999999998</v>
      </c>
      <c r="N36" s="8" t="s">
        <v>5</v>
      </c>
      <c r="O36" s="8" t="s">
        <v>5</v>
      </c>
      <c r="P36" s="8" t="s">
        <v>5</v>
      </c>
      <c r="Q36" s="8">
        <v>1937.6169999999997</v>
      </c>
    </row>
    <row r="37" spans="1:17" ht="12.75" customHeight="1" x14ac:dyDescent="0.2">
      <c r="A37" s="3" t="s">
        <v>34</v>
      </c>
      <c r="B37" s="8">
        <v>101273</v>
      </c>
      <c r="C37" s="8">
        <v>8588.9869999999992</v>
      </c>
      <c r="D37" s="8">
        <v>133269</v>
      </c>
      <c r="E37" s="8">
        <v>36899.817999999999</v>
      </c>
      <c r="F37" s="8">
        <v>45030</v>
      </c>
      <c r="G37" s="8">
        <v>42552.277000000002</v>
      </c>
      <c r="H37" s="8">
        <v>3146.953</v>
      </c>
      <c r="I37" s="8">
        <v>2754.442</v>
      </c>
      <c r="J37" s="8">
        <v>81219</v>
      </c>
      <c r="K37" s="8">
        <v>29622.785</v>
      </c>
      <c r="L37" s="8">
        <v>2720</v>
      </c>
      <c r="M37" s="8">
        <v>966.673</v>
      </c>
      <c r="N37" s="8">
        <v>456</v>
      </c>
      <c r="O37" s="8">
        <v>142.42699999999999</v>
      </c>
      <c r="P37" s="8">
        <v>749.45100000000002</v>
      </c>
      <c r="Q37" s="8">
        <v>122275.86</v>
      </c>
    </row>
    <row r="38" spans="1:17" s="37" customFormat="1" ht="12.75" customHeight="1" x14ac:dyDescent="0.2">
      <c r="A38" s="14" t="s">
        <v>35</v>
      </c>
      <c r="B38" s="23">
        <v>73464</v>
      </c>
      <c r="C38" s="23">
        <v>5854.7879999999996</v>
      </c>
      <c r="D38" s="23">
        <v>41797</v>
      </c>
      <c r="E38" s="23">
        <v>10341.862999999999</v>
      </c>
      <c r="F38" s="23">
        <v>25365</v>
      </c>
      <c r="G38" s="23">
        <v>24646.466</v>
      </c>
      <c r="H38" s="23">
        <v>15901.415000000001</v>
      </c>
      <c r="I38" s="23">
        <v>13513.593000000001</v>
      </c>
      <c r="J38" s="23">
        <v>2124</v>
      </c>
      <c r="K38" s="23">
        <v>845.40700000000004</v>
      </c>
      <c r="L38" s="23" t="s">
        <v>5</v>
      </c>
      <c r="M38" s="23" t="s">
        <v>5</v>
      </c>
      <c r="N38" s="23" t="s">
        <v>5</v>
      </c>
      <c r="O38" s="23" t="s">
        <v>5</v>
      </c>
      <c r="P38" s="23">
        <v>837.11599999999999</v>
      </c>
      <c r="Q38" s="23">
        <v>56039.233</v>
      </c>
    </row>
    <row r="39" spans="1:17" ht="12.75" customHeight="1" x14ac:dyDescent="0.2">
      <c r="A39" s="3" t="s">
        <v>36</v>
      </c>
      <c r="B39" s="8" t="s">
        <v>5</v>
      </c>
      <c r="C39" s="8" t="s">
        <v>5</v>
      </c>
      <c r="D39" s="8">
        <v>3770</v>
      </c>
      <c r="E39" s="8">
        <v>1778.1420000000001</v>
      </c>
      <c r="F39" s="8" t="s">
        <v>5</v>
      </c>
      <c r="G39" s="8" t="s">
        <v>5</v>
      </c>
      <c r="H39" s="8">
        <v>82.563999999999993</v>
      </c>
      <c r="I39" s="8">
        <v>229.047</v>
      </c>
      <c r="J39" s="8">
        <v>257</v>
      </c>
      <c r="K39" s="8">
        <v>177.90100000000001</v>
      </c>
      <c r="L39" s="8">
        <v>512</v>
      </c>
      <c r="M39" s="8">
        <v>393.142</v>
      </c>
      <c r="N39" s="8">
        <v>18</v>
      </c>
      <c r="O39" s="8">
        <v>10.845000000000001</v>
      </c>
      <c r="P39" s="8">
        <v>2257.3629999999998</v>
      </c>
      <c r="Q39" s="8">
        <v>4846.4399999999996</v>
      </c>
    </row>
    <row r="40" spans="1:17" ht="12.75" customHeight="1" x14ac:dyDescent="0.2">
      <c r="A40" s="3" t="s">
        <v>89</v>
      </c>
      <c r="B40" s="8" t="s">
        <v>5</v>
      </c>
      <c r="C40" s="8" t="s">
        <v>5</v>
      </c>
      <c r="D40" s="8">
        <v>2249</v>
      </c>
      <c r="E40" s="8">
        <v>459.94400000000002</v>
      </c>
      <c r="F40" s="8" t="s">
        <v>5</v>
      </c>
      <c r="G40" s="8" t="s">
        <v>5</v>
      </c>
      <c r="H40" s="8" t="s">
        <v>5</v>
      </c>
      <c r="I40" s="8" t="s">
        <v>5</v>
      </c>
      <c r="J40" s="8" t="s">
        <v>5</v>
      </c>
      <c r="K40" s="8" t="s">
        <v>5</v>
      </c>
      <c r="L40" s="8" t="s">
        <v>5</v>
      </c>
      <c r="M40" s="8" t="s">
        <v>5</v>
      </c>
      <c r="N40" s="8" t="s">
        <v>5</v>
      </c>
      <c r="O40" s="8" t="s">
        <v>5</v>
      </c>
      <c r="P40" s="8" t="s">
        <v>5</v>
      </c>
      <c r="Q40" s="8">
        <v>459.94400000000002</v>
      </c>
    </row>
    <row r="41" spans="1:17" ht="12.75" customHeight="1" x14ac:dyDescent="0.2">
      <c r="A41" s="3" t="s">
        <v>37</v>
      </c>
      <c r="B41" s="8">
        <v>73360</v>
      </c>
      <c r="C41" s="8">
        <v>8538.8379999999997</v>
      </c>
      <c r="D41" s="8">
        <v>1074</v>
      </c>
      <c r="E41" s="8">
        <v>252.988</v>
      </c>
      <c r="F41" s="8" t="s">
        <v>5</v>
      </c>
      <c r="G41" s="8" t="s">
        <v>5</v>
      </c>
      <c r="H41" s="8">
        <v>561.71</v>
      </c>
      <c r="I41" s="8">
        <v>378.69600000000003</v>
      </c>
      <c r="J41" s="8">
        <v>3887</v>
      </c>
      <c r="K41" s="8">
        <v>1482.0319999999999</v>
      </c>
      <c r="L41" s="8" t="s">
        <v>5</v>
      </c>
      <c r="M41" s="8" t="s">
        <v>5</v>
      </c>
      <c r="N41" s="8" t="s">
        <v>5</v>
      </c>
      <c r="O41" s="8" t="s">
        <v>5</v>
      </c>
      <c r="P41" s="8">
        <v>389.483</v>
      </c>
      <c r="Q41" s="8">
        <v>11042.036999999998</v>
      </c>
    </row>
    <row r="42" spans="1:17" s="37" customFormat="1" ht="12.75" customHeight="1" x14ac:dyDescent="0.2">
      <c r="A42" s="14" t="s">
        <v>38</v>
      </c>
      <c r="B42" s="23">
        <v>39985</v>
      </c>
      <c r="C42" s="23">
        <v>5841.4449999999997</v>
      </c>
      <c r="D42" s="23">
        <v>347908</v>
      </c>
      <c r="E42" s="23">
        <v>242612.524</v>
      </c>
      <c r="F42" s="23">
        <v>28584</v>
      </c>
      <c r="G42" s="23">
        <v>24540.544000000002</v>
      </c>
      <c r="H42" s="23">
        <v>5021.2839999999997</v>
      </c>
      <c r="I42" s="23">
        <v>9365.634</v>
      </c>
      <c r="J42" s="23">
        <v>23874</v>
      </c>
      <c r="K42" s="23">
        <v>11191.998</v>
      </c>
      <c r="L42" s="23">
        <v>593</v>
      </c>
      <c r="M42" s="23">
        <v>498.93700000000001</v>
      </c>
      <c r="N42" s="23">
        <v>6192</v>
      </c>
      <c r="O42" s="23">
        <v>2727.3389999999999</v>
      </c>
      <c r="P42" s="23">
        <v>58984.578000000001</v>
      </c>
      <c r="Q42" s="23">
        <v>355763.99900000001</v>
      </c>
    </row>
    <row r="43" spans="1:17" ht="12.75" customHeight="1" x14ac:dyDescent="0.2">
      <c r="A43" s="3" t="s">
        <v>40</v>
      </c>
      <c r="B43" s="8" t="s">
        <v>5</v>
      </c>
      <c r="C43" s="8" t="s">
        <v>5</v>
      </c>
      <c r="D43" s="8">
        <v>14119</v>
      </c>
      <c r="E43" s="8">
        <v>3637.567</v>
      </c>
      <c r="F43" s="8">
        <v>8488</v>
      </c>
      <c r="G43" s="8">
        <v>8773.6749999999993</v>
      </c>
      <c r="H43" s="8">
        <v>700.25</v>
      </c>
      <c r="I43" s="8">
        <v>647.06299999999999</v>
      </c>
      <c r="J43" s="8">
        <v>118</v>
      </c>
      <c r="K43" s="8">
        <v>44.393999999999998</v>
      </c>
      <c r="L43" s="8" t="s">
        <v>5</v>
      </c>
      <c r="M43" s="8" t="s">
        <v>5</v>
      </c>
      <c r="N43" s="8" t="s">
        <v>5</v>
      </c>
      <c r="O43" s="8" t="s">
        <v>5</v>
      </c>
      <c r="P43" s="8">
        <v>247.19800000000001</v>
      </c>
      <c r="Q43" s="8">
        <v>13349.896999999999</v>
      </c>
    </row>
    <row r="44" spans="1:17" s="14" customFormat="1" ht="12.75" customHeight="1" x14ac:dyDescent="0.2">
      <c r="A44" s="3" t="s">
        <v>67</v>
      </c>
      <c r="B44" s="23">
        <v>60</v>
      </c>
      <c r="C44" s="23">
        <v>28.848000000347383</v>
      </c>
      <c r="D44" s="23">
        <v>3503</v>
      </c>
      <c r="E44" s="23">
        <v>1699.058999999892</v>
      </c>
      <c r="F44" s="23">
        <v>133</v>
      </c>
      <c r="G44" s="23">
        <v>121.02500000008149</v>
      </c>
      <c r="H44" s="23">
        <v>1004.5620000000345</v>
      </c>
      <c r="I44" s="23">
        <v>1529.2790000000969</v>
      </c>
      <c r="J44" s="23">
        <v>1040</v>
      </c>
      <c r="K44" s="23">
        <v>426.85099999999511</v>
      </c>
      <c r="L44" s="23">
        <v>144</v>
      </c>
      <c r="M44" s="23">
        <v>153.33199999998033</v>
      </c>
      <c r="N44" s="23">
        <v>118</v>
      </c>
      <c r="O44" s="23">
        <v>74.006999999983236</v>
      </c>
      <c r="P44" s="23">
        <v>15450.391000000003</v>
      </c>
      <c r="Q44" s="23">
        <v>19481.79200000038</v>
      </c>
    </row>
    <row r="45" spans="1:17" s="2" customFormat="1" ht="12.75" customHeight="1" x14ac:dyDescent="0.15">
      <c r="A45" s="27" t="s">
        <v>41</v>
      </c>
      <c r="B45" s="28">
        <v>6169580</v>
      </c>
      <c r="C45" s="28">
        <v>653449.92299999995</v>
      </c>
      <c r="D45" s="28">
        <v>1480166</v>
      </c>
      <c r="E45" s="28">
        <v>733886.20900000003</v>
      </c>
      <c r="F45" s="28">
        <v>687624</v>
      </c>
      <c r="G45" s="28">
        <v>517844.995</v>
      </c>
      <c r="H45" s="28">
        <v>480092.23199999996</v>
      </c>
      <c r="I45" s="28">
        <v>509271.87300000002</v>
      </c>
      <c r="J45" s="28">
        <v>592952</v>
      </c>
      <c r="K45" s="28">
        <v>250651.89300000001</v>
      </c>
      <c r="L45" s="28">
        <v>109056</v>
      </c>
      <c r="M45" s="28">
        <v>125220.662</v>
      </c>
      <c r="N45" s="28">
        <v>109906</v>
      </c>
      <c r="O45" s="28">
        <v>57140.623</v>
      </c>
      <c r="P45" s="28">
        <v>399750.49099999998</v>
      </c>
      <c r="Q45" s="28">
        <v>3247216.6690000002</v>
      </c>
    </row>
    <row r="46" spans="1:17" ht="12.75" customHeight="1" x14ac:dyDescent="0.2">
      <c r="I46" s="10"/>
    </row>
    <row r="47" spans="1:17" ht="12.75" customHeight="1" x14ac:dyDescent="0.2">
      <c r="A47" s="31" t="s">
        <v>70</v>
      </c>
      <c r="Q47" s="10"/>
    </row>
    <row r="48" spans="1:17" ht="12.75" customHeight="1" x14ac:dyDescent="0.2">
      <c r="A48" s="6"/>
      <c r="Q48" s="10"/>
    </row>
    <row r="49" spans="1:1" ht="12.75" customHeight="1" x14ac:dyDescent="0.2">
      <c r="A49" s="2" t="s">
        <v>53</v>
      </c>
    </row>
    <row r="50" spans="1:1" ht="12.75" customHeight="1" x14ac:dyDescent="0.2">
      <c r="A50" s="3" t="s">
        <v>62</v>
      </c>
    </row>
    <row r="51" spans="1:1" ht="12.75" customHeight="1" x14ac:dyDescent="0.2">
      <c r="A51" s="3" t="s">
        <v>75</v>
      </c>
    </row>
    <row r="52" spans="1:1" ht="12.75" customHeight="1" x14ac:dyDescent="0.2">
      <c r="A52" s="3" t="s">
        <v>63</v>
      </c>
    </row>
    <row r="53" spans="1:1" ht="12.75" customHeight="1" x14ac:dyDescent="0.2">
      <c r="A53" s="3" t="s">
        <v>76</v>
      </c>
    </row>
    <row r="54" spans="1:1" ht="12.75" customHeight="1" x14ac:dyDescent="0.2">
      <c r="A54" s="3" t="s">
        <v>66</v>
      </c>
    </row>
    <row r="55" spans="1:1" ht="12.75" customHeight="1" x14ac:dyDescent="0.2">
      <c r="A55" s="3" t="s">
        <v>71</v>
      </c>
    </row>
    <row r="56" spans="1:1" ht="12.75" customHeight="1" x14ac:dyDescent="0.2"/>
    <row r="57" spans="1:1" ht="12.75" customHeight="1" x14ac:dyDescent="0.2">
      <c r="A57" s="7" t="s">
        <v>55</v>
      </c>
    </row>
    <row r="58" spans="1:1" ht="12.75" customHeight="1" x14ac:dyDescent="0.2">
      <c r="A58" s="6" t="s">
        <v>56</v>
      </c>
    </row>
    <row r="59" spans="1:1" ht="12.75" customHeight="1" x14ac:dyDescent="0.2">
      <c r="A59" s="4" t="s">
        <v>46</v>
      </c>
    </row>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79"/>
  <sheetViews>
    <sheetView zoomScaleNormal="100" workbookViewId="0"/>
  </sheetViews>
  <sheetFormatPr defaultRowHeight="11.25" x14ac:dyDescent="0.2"/>
  <cols>
    <col min="1" max="1" width="17.85546875" style="3" customWidth="1"/>
    <col min="2" max="11" width="8.7109375" style="3" customWidth="1"/>
    <col min="12" max="12" width="8.7109375" style="3" bestFit="1" customWidth="1"/>
    <col min="13" max="15" width="8.7109375" style="3" customWidth="1"/>
    <col min="16" max="17" width="11.7109375" style="3" customWidth="1"/>
    <col min="18" max="16384" width="9.140625" style="3"/>
  </cols>
  <sheetData>
    <row r="1" spans="1:17" s="22" customFormat="1" ht="17.25" x14ac:dyDescent="0.25">
      <c r="A1" s="1" t="s">
        <v>90</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42" t="s">
        <v>93</v>
      </c>
      <c r="B6" s="47" t="s">
        <v>5</v>
      </c>
      <c r="C6" s="47" t="s">
        <v>5</v>
      </c>
      <c r="D6" s="47">
        <v>577</v>
      </c>
      <c r="E6" s="47">
        <v>351</v>
      </c>
      <c r="F6" s="47">
        <v>662</v>
      </c>
      <c r="G6" s="47">
        <v>279</v>
      </c>
      <c r="H6" s="47">
        <v>81</v>
      </c>
      <c r="I6" s="47">
        <v>97</v>
      </c>
      <c r="J6" s="47">
        <v>367</v>
      </c>
      <c r="K6" s="47">
        <v>177</v>
      </c>
      <c r="L6" s="47">
        <v>191</v>
      </c>
      <c r="M6" s="47">
        <v>132</v>
      </c>
      <c r="N6" s="47" t="s">
        <v>5</v>
      </c>
      <c r="O6" s="47" t="s">
        <v>5</v>
      </c>
      <c r="P6" s="47">
        <v>494</v>
      </c>
      <c r="Q6" s="48">
        <v>1530</v>
      </c>
    </row>
    <row r="7" spans="1:17" ht="12.75" customHeight="1" x14ac:dyDescent="0.2">
      <c r="A7" s="42" t="s">
        <v>6</v>
      </c>
      <c r="B7" s="47">
        <v>150</v>
      </c>
      <c r="C7" s="47">
        <v>48</v>
      </c>
      <c r="D7" s="47" t="s">
        <v>94</v>
      </c>
      <c r="E7" s="47">
        <v>191108</v>
      </c>
      <c r="F7" s="47" t="s">
        <v>95</v>
      </c>
      <c r="G7" s="47">
        <v>80028</v>
      </c>
      <c r="H7" s="47" t="s">
        <v>96</v>
      </c>
      <c r="I7" s="47">
        <v>246047</v>
      </c>
      <c r="J7" s="47" t="s">
        <v>97</v>
      </c>
      <c r="K7" s="47">
        <v>29561</v>
      </c>
      <c r="L7" s="47" t="s">
        <v>98</v>
      </c>
      <c r="M7" s="47">
        <v>26323</v>
      </c>
      <c r="N7" s="47" t="s">
        <v>99</v>
      </c>
      <c r="O7" s="47">
        <v>7664</v>
      </c>
      <c r="P7" s="47">
        <v>168021</v>
      </c>
      <c r="Q7" s="48">
        <v>748800</v>
      </c>
    </row>
    <row r="8" spans="1:17" ht="12.75" customHeight="1" x14ac:dyDescent="0.2">
      <c r="A8" s="42" t="s">
        <v>7</v>
      </c>
      <c r="B8" s="47" t="s">
        <v>5</v>
      </c>
      <c r="C8" s="47" t="s">
        <v>5</v>
      </c>
      <c r="D8" s="47" t="s">
        <v>5</v>
      </c>
      <c r="E8" s="47" t="s">
        <v>5</v>
      </c>
      <c r="F8" s="47" t="s">
        <v>100</v>
      </c>
      <c r="G8" s="47">
        <v>854</v>
      </c>
      <c r="H8" s="47" t="s">
        <v>5</v>
      </c>
      <c r="I8" s="47" t="s">
        <v>5</v>
      </c>
      <c r="J8" s="47">
        <v>19</v>
      </c>
      <c r="K8" s="47">
        <v>5</v>
      </c>
      <c r="L8" s="47" t="s">
        <v>5</v>
      </c>
      <c r="M8" s="47" t="s">
        <v>5</v>
      </c>
      <c r="N8" s="47">
        <v>50</v>
      </c>
      <c r="O8" s="47">
        <v>111</v>
      </c>
      <c r="P8" s="47">
        <v>23</v>
      </c>
      <c r="Q8" s="48">
        <v>993</v>
      </c>
    </row>
    <row r="9" spans="1:17" ht="12.75" customHeight="1" x14ac:dyDescent="0.2">
      <c r="A9" s="42" t="s">
        <v>79</v>
      </c>
      <c r="B9" s="47" t="s">
        <v>5</v>
      </c>
      <c r="C9" s="47" t="s">
        <v>5</v>
      </c>
      <c r="D9" s="47" t="s">
        <v>5</v>
      </c>
      <c r="E9" s="47" t="s">
        <v>5</v>
      </c>
      <c r="F9" s="47" t="s">
        <v>5</v>
      </c>
      <c r="G9" s="47" t="s">
        <v>5</v>
      </c>
      <c r="H9" s="47">
        <v>10</v>
      </c>
      <c r="I9" s="47">
        <v>42</v>
      </c>
      <c r="J9" s="47" t="s">
        <v>101</v>
      </c>
      <c r="K9" s="47">
        <v>1912</v>
      </c>
      <c r="L9" s="47" t="s">
        <v>5</v>
      </c>
      <c r="M9" s="47" t="s">
        <v>5</v>
      </c>
      <c r="N9" s="47" t="s">
        <v>5</v>
      </c>
      <c r="O9" s="47" t="s">
        <v>5</v>
      </c>
      <c r="P9" s="47">
        <v>8</v>
      </c>
      <c r="Q9" s="48">
        <v>1962</v>
      </c>
    </row>
    <row r="10" spans="1:17" ht="12.75" customHeight="1" x14ac:dyDescent="0.2">
      <c r="A10" s="42" t="s">
        <v>8</v>
      </c>
      <c r="B10" s="47" t="s">
        <v>5</v>
      </c>
      <c r="C10" s="47" t="s">
        <v>5</v>
      </c>
      <c r="D10" s="47">
        <v>545</v>
      </c>
      <c r="E10" s="47">
        <v>495</v>
      </c>
      <c r="F10" s="47" t="s">
        <v>5</v>
      </c>
      <c r="G10" s="47" t="s">
        <v>5</v>
      </c>
      <c r="H10" s="47" t="s">
        <v>102</v>
      </c>
      <c r="I10" s="47">
        <v>1842</v>
      </c>
      <c r="J10" s="47">
        <v>748</v>
      </c>
      <c r="K10" s="47">
        <v>218</v>
      </c>
      <c r="L10" s="47" t="s">
        <v>5</v>
      </c>
      <c r="M10" s="47" t="s">
        <v>5</v>
      </c>
      <c r="N10" s="47" t="s">
        <v>5</v>
      </c>
      <c r="O10" s="47" t="s">
        <v>5</v>
      </c>
      <c r="P10" s="47">
        <v>1708</v>
      </c>
      <c r="Q10" s="48">
        <v>4263</v>
      </c>
    </row>
    <row r="11" spans="1:17" ht="12.75" customHeight="1" x14ac:dyDescent="0.2">
      <c r="A11" s="42" t="s">
        <v>9</v>
      </c>
      <c r="B11" s="47" t="s">
        <v>5</v>
      </c>
      <c r="C11" s="47" t="s">
        <v>5</v>
      </c>
      <c r="D11" s="47">
        <v>153</v>
      </c>
      <c r="E11" s="47">
        <v>182</v>
      </c>
      <c r="F11" s="47" t="s">
        <v>5</v>
      </c>
      <c r="G11" s="47" t="s">
        <v>5</v>
      </c>
      <c r="H11" s="47">
        <v>2</v>
      </c>
      <c r="I11" s="47">
        <v>7</v>
      </c>
      <c r="J11" s="47" t="s">
        <v>5</v>
      </c>
      <c r="K11" s="47" t="s">
        <v>5</v>
      </c>
      <c r="L11" s="47" t="s">
        <v>5</v>
      </c>
      <c r="M11" s="47" t="s">
        <v>5</v>
      </c>
      <c r="N11" s="47" t="s">
        <v>5</v>
      </c>
      <c r="O11" s="47" t="s">
        <v>5</v>
      </c>
      <c r="P11" s="47">
        <v>1084</v>
      </c>
      <c r="Q11" s="48">
        <v>1273</v>
      </c>
    </row>
    <row r="12" spans="1:17" ht="12.75" customHeight="1" x14ac:dyDescent="0.2">
      <c r="A12" s="42" t="s">
        <v>61</v>
      </c>
      <c r="B12" s="47" t="s">
        <v>103</v>
      </c>
      <c r="C12" s="47">
        <v>5452</v>
      </c>
      <c r="D12" s="47" t="s">
        <v>104</v>
      </c>
      <c r="E12" s="47">
        <v>13451</v>
      </c>
      <c r="F12" s="47" t="s">
        <v>105</v>
      </c>
      <c r="G12" s="47">
        <v>16381</v>
      </c>
      <c r="H12" s="47" t="s">
        <v>106</v>
      </c>
      <c r="I12" s="47">
        <v>22645</v>
      </c>
      <c r="J12" s="47" t="s">
        <v>107</v>
      </c>
      <c r="K12" s="47">
        <v>7206</v>
      </c>
      <c r="L12" s="47" t="s">
        <v>5</v>
      </c>
      <c r="M12" s="47">
        <v>118</v>
      </c>
      <c r="N12" s="47" t="s">
        <v>108</v>
      </c>
      <c r="O12" s="47">
        <v>591</v>
      </c>
      <c r="P12" s="47">
        <v>596</v>
      </c>
      <c r="Q12" s="48">
        <v>66440</v>
      </c>
    </row>
    <row r="13" spans="1:17" ht="12.75" customHeight="1" x14ac:dyDescent="0.2">
      <c r="A13" s="42" t="s">
        <v>11</v>
      </c>
      <c r="B13" s="47" t="s">
        <v>5</v>
      </c>
      <c r="C13" s="47" t="s">
        <v>5</v>
      </c>
      <c r="D13" s="47" t="s">
        <v>109</v>
      </c>
      <c r="E13" s="47">
        <v>758</v>
      </c>
      <c r="F13" s="47" t="s">
        <v>5</v>
      </c>
      <c r="G13" s="47" t="s">
        <v>5</v>
      </c>
      <c r="H13" s="47">
        <v>30</v>
      </c>
      <c r="I13" s="47">
        <v>115</v>
      </c>
      <c r="J13" s="47">
        <v>159</v>
      </c>
      <c r="K13" s="47">
        <v>112</v>
      </c>
      <c r="L13" s="47">
        <v>877</v>
      </c>
      <c r="M13" s="47">
        <v>563</v>
      </c>
      <c r="N13" s="47">
        <v>28</v>
      </c>
      <c r="O13" s="47">
        <v>18</v>
      </c>
      <c r="P13" s="47">
        <v>1533</v>
      </c>
      <c r="Q13" s="48">
        <v>3099</v>
      </c>
    </row>
    <row r="14" spans="1:17" ht="12.75" customHeight="1" x14ac:dyDescent="0.2">
      <c r="A14" s="42" t="s">
        <v>13</v>
      </c>
      <c r="B14" s="47">
        <v>406</v>
      </c>
      <c r="C14" s="47">
        <v>79</v>
      </c>
      <c r="D14" s="47">
        <v>438</v>
      </c>
      <c r="E14" s="47">
        <v>171</v>
      </c>
      <c r="F14" s="47" t="s">
        <v>5</v>
      </c>
      <c r="G14" s="47" t="s">
        <v>5</v>
      </c>
      <c r="H14" s="47" t="s">
        <v>110</v>
      </c>
      <c r="I14" s="47">
        <v>6793</v>
      </c>
      <c r="J14" s="47" t="s">
        <v>111</v>
      </c>
      <c r="K14" s="47">
        <v>998</v>
      </c>
      <c r="L14" s="47">
        <v>7</v>
      </c>
      <c r="M14" s="47">
        <v>26</v>
      </c>
      <c r="N14" s="47">
        <v>35</v>
      </c>
      <c r="O14" s="47">
        <v>20</v>
      </c>
      <c r="P14" s="47">
        <v>4220</v>
      </c>
      <c r="Q14" s="48">
        <v>12307</v>
      </c>
    </row>
    <row r="15" spans="1:17" ht="12.75" customHeight="1" x14ac:dyDescent="0.2">
      <c r="A15" s="42" t="s">
        <v>14</v>
      </c>
      <c r="B15" s="47" t="s">
        <v>5</v>
      </c>
      <c r="C15" s="47" t="s">
        <v>5</v>
      </c>
      <c r="D15" s="47">
        <v>957</v>
      </c>
      <c r="E15" s="47">
        <v>663</v>
      </c>
      <c r="F15" s="47" t="s">
        <v>5</v>
      </c>
      <c r="G15" s="47" t="s">
        <v>5</v>
      </c>
      <c r="H15" s="47">
        <v>673</v>
      </c>
      <c r="I15" s="47">
        <v>1209</v>
      </c>
      <c r="J15" s="47" t="s">
        <v>112</v>
      </c>
      <c r="K15" s="47">
        <v>1197</v>
      </c>
      <c r="L15" s="47">
        <v>116</v>
      </c>
      <c r="M15" s="47">
        <v>81</v>
      </c>
      <c r="N15" s="47">
        <v>151</v>
      </c>
      <c r="O15" s="47">
        <v>50</v>
      </c>
      <c r="P15" s="47">
        <v>1969</v>
      </c>
      <c r="Q15" s="48">
        <v>5169</v>
      </c>
    </row>
    <row r="16" spans="1:17" ht="12.75" customHeight="1" x14ac:dyDescent="0.2">
      <c r="A16" s="42" t="s">
        <v>16</v>
      </c>
      <c r="B16" s="47" t="s">
        <v>5</v>
      </c>
      <c r="C16" s="47" t="s">
        <v>5</v>
      </c>
      <c r="D16" s="47" t="s">
        <v>5</v>
      </c>
      <c r="E16" s="47" t="s">
        <v>5</v>
      </c>
      <c r="F16" s="47" t="s">
        <v>5</v>
      </c>
      <c r="G16" s="47" t="s">
        <v>5</v>
      </c>
      <c r="H16" s="47" t="s">
        <v>5</v>
      </c>
      <c r="I16" s="47" t="s">
        <v>5</v>
      </c>
      <c r="J16" s="47" t="s">
        <v>113</v>
      </c>
      <c r="K16" s="47">
        <v>3676</v>
      </c>
      <c r="L16" s="47" t="s">
        <v>5</v>
      </c>
      <c r="M16" s="47" t="s">
        <v>5</v>
      </c>
      <c r="N16" s="47" t="s">
        <v>5</v>
      </c>
      <c r="O16" s="47" t="s">
        <v>5</v>
      </c>
      <c r="P16" s="47">
        <v>12</v>
      </c>
      <c r="Q16" s="48">
        <v>3688</v>
      </c>
    </row>
    <row r="17" spans="1:17" ht="12.75" customHeight="1" x14ac:dyDescent="0.2">
      <c r="A17" s="42" t="s">
        <v>59</v>
      </c>
      <c r="B17" s="47">
        <v>522</v>
      </c>
      <c r="C17" s="47">
        <v>344</v>
      </c>
      <c r="D17" s="47" t="s">
        <v>114</v>
      </c>
      <c r="E17" s="47">
        <v>16667</v>
      </c>
      <c r="F17" s="47" t="s">
        <v>5</v>
      </c>
      <c r="G17" s="47" t="s">
        <v>5</v>
      </c>
      <c r="H17" s="47" t="s">
        <v>115</v>
      </c>
      <c r="I17" s="47">
        <v>47285</v>
      </c>
      <c r="J17" s="47" t="s">
        <v>116</v>
      </c>
      <c r="K17" s="47">
        <v>10330</v>
      </c>
      <c r="L17" s="47" t="s">
        <v>117</v>
      </c>
      <c r="M17" s="47">
        <v>5455</v>
      </c>
      <c r="N17" s="47" t="s">
        <v>118</v>
      </c>
      <c r="O17" s="47">
        <v>1213</v>
      </c>
      <c r="P17" s="47">
        <v>1368</v>
      </c>
      <c r="Q17" s="48">
        <v>82662</v>
      </c>
    </row>
    <row r="18" spans="1:17" ht="12.75" customHeight="1" x14ac:dyDescent="0.2">
      <c r="A18" s="42" t="s">
        <v>17</v>
      </c>
      <c r="B18" s="47" t="s">
        <v>119</v>
      </c>
      <c r="C18" s="47">
        <v>28511</v>
      </c>
      <c r="D18" s="47">
        <v>175</v>
      </c>
      <c r="E18" s="47">
        <v>71</v>
      </c>
      <c r="F18" s="47">
        <v>779</v>
      </c>
      <c r="G18" s="47">
        <v>551</v>
      </c>
      <c r="H18" s="47" t="s">
        <v>120</v>
      </c>
      <c r="I18" s="47">
        <v>11121</v>
      </c>
      <c r="J18" s="47" t="s">
        <v>121</v>
      </c>
      <c r="K18" s="47">
        <v>1815</v>
      </c>
      <c r="L18" s="47" t="s">
        <v>5</v>
      </c>
      <c r="M18" s="47" t="s">
        <v>5</v>
      </c>
      <c r="N18" s="47">
        <v>74</v>
      </c>
      <c r="O18" s="47">
        <v>11</v>
      </c>
      <c r="P18" s="47">
        <v>224</v>
      </c>
      <c r="Q18" s="48">
        <v>42304</v>
      </c>
    </row>
    <row r="19" spans="1:17" ht="12.75" customHeight="1" x14ac:dyDescent="0.2">
      <c r="A19" s="42" t="s">
        <v>18</v>
      </c>
      <c r="B19" s="47" t="s">
        <v>5</v>
      </c>
      <c r="C19" s="47" t="s">
        <v>5</v>
      </c>
      <c r="D19" s="47" t="s">
        <v>122</v>
      </c>
      <c r="E19" s="47">
        <v>3464</v>
      </c>
      <c r="F19" s="47" t="s">
        <v>123</v>
      </c>
      <c r="G19" s="47">
        <v>43220</v>
      </c>
      <c r="H19" s="47" t="s">
        <v>124</v>
      </c>
      <c r="I19" s="47">
        <v>3479</v>
      </c>
      <c r="J19" s="47" t="s">
        <v>125</v>
      </c>
      <c r="K19" s="47">
        <v>1793</v>
      </c>
      <c r="L19" s="47" t="s">
        <v>5</v>
      </c>
      <c r="M19" s="47" t="s">
        <v>5</v>
      </c>
      <c r="N19" s="47">
        <v>5</v>
      </c>
      <c r="O19" s="47">
        <v>10</v>
      </c>
      <c r="P19" s="47">
        <v>2322</v>
      </c>
      <c r="Q19" s="48">
        <v>54288</v>
      </c>
    </row>
    <row r="20" spans="1:17" ht="12.75" customHeight="1" x14ac:dyDescent="0.2">
      <c r="A20" s="42" t="s">
        <v>42</v>
      </c>
      <c r="B20" s="47" t="s">
        <v>126</v>
      </c>
      <c r="C20" s="47">
        <v>1052</v>
      </c>
      <c r="D20" s="47" t="s">
        <v>5</v>
      </c>
      <c r="E20" s="47" t="s">
        <v>5</v>
      </c>
      <c r="F20" s="47" t="s">
        <v>5</v>
      </c>
      <c r="G20" s="47" t="s">
        <v>5</v>
      </c>
      <c r="H20" s="47" t="s">
        <v>5</v>
      </c>
      <c r="I20" s="47" t="s">
        <v>5</v>
      </c>
      <c r="J20" s="47" t="s">
        <v>5</v>
      </c>
      <c r="K20" s="47" t="s">
        <v>5</v>
      </c>
      <c r="L20" s="47" t="s">
        <v>5</v>
      </c>
      <c r="M20" s="47" t="s">
        <v>5</v>
      </c>
      <c r="N20" s="47" t="s">
        <v>5</v>
      </c>
      <c r="O20" s="47" t="s">
        <v>5</v>
      </c>
      <c r="P20" s="47" t="s">
        <v>5</v>
      </c>
      <c r="Q20" s="48">
        <v>1052</v>
      </c>
    </row>
    <row r="21" spans="1:17" ht="12.75" customHeight="1" x14ac:dyDescent="0.2">
      <c r="A21" s="42" t="s">
        <v>43</v>
      </c>
      <c r="B21" s="47" t="s">
        <v>5</v>
      </c>
      <c r="C21" s="47" t="s">
        <v>5</v>
      </c>
      <c r="D21" s="47">
        <v>49</v>
      </c>
      <c r="E21" s="47">
        <v>65</v>
      </c>
      <c r="F21" s="47" t="s">
        <v>5</v>
      </c>
      <c r="G21" s="47" t="s">
        <v>5</v>
      </c>
      <c r="H21" s="47">
        <v>4</v>
      </c>
      <c r="I21" s="47">
        <v>9</v>
      </c>
      <c r="J21" s="47" t="s">
        <v>127</v>
      </c>
      <c r="K21" s="47">
        <v>873</v>
      </c>
      <c r="L21" s="47" t="s">
        <v>5</v>
      </c>
      <c r="M21" s="47" t="s">
        <v>5</v>
      </c>
      <c r="N21" s="47" t="s">
        <v>5</v>
      </c>
      <c r="O21" s="47" t="s">
        <v>5</v>
      </c>
      <c r="P21" s="47">
        <v>192</v>
      </c>
      <c r="Q21" s="48">
        <v>1139</v>
      </c>
    </row>
    <row r="22" spans="1:17" ht="12.75" customHeight="1" x14ac:dyDescent="0.2">
      <c r="A22" s="42" t="s">
        <v>80</v>
      </c>
      <c r="B22" s="47" t="s">
        <v>5</v>
      </c>
      <c r="C22" s="47" t="s">
        <v>5</v>
      </c>
      <c r="D22" s="47" t="s">
        <v>128</v>
      </c>
      <c r="E22" s="47">
        <v>1658</v>
      </c>
      <c r="F22" s="47" t="s">
        <v>5</v>
      </c>
      <c r="G22" s="47" t="s">
        <v>5</v>
      </c>
      <c r="H22" s="47" t="s">
        <v>5</v>
      </c>
      <c r="I22" s="47" t="s">
        <v>5</v>
      </c>
      <c r="J22" s="47">
        <v>6</v>
      </c>
      <c r="K22" s="47">
        <v>3</v>
      </c>
      <c r="L22" s="47" t="s">
        <v>5</v>
      </c>
      <c r="M22" s="47" t="s">
        <v>5</v>
      </c>
      <c r="N22" s="47" t="s">
        <v>5</v>
      </c>
      <c r="O22" s="47" t="s">
        <v>5</v>
      </c>
      <c r="P22" s="47" t="s">
        <v>5</v>
      </c>
      <c r="Q22" s="48">
        <v>1661</v>
      </c>
    </row>
    <row r="23" spans="1:17" ht="12.75" customHeight="1" x14ac:dyDescent="0.2">
      <c r="A23" s="42" t="s">
        <v>19</v>
      </c>
      <c r="B23" s="47" t="s">
        <v>129</v>
      </c>
      <c r="C23" s="47">
        <v>171234</v>
      </c>
      <c r="D23" s="47" t="s">
        <v>130</v>
      </c>
      <c r="E23" s="47">
        <v>67526</v>
      </c>
      <c r="F23" s="47" t="s">
        <v>131</v>
      </c>
      <c r="G23" s="47">
        <v>81232</v>
      </c>
      <c r="H23" s="47" t="s">
        <v>132</v>
      </c>
      <c r="I23" s="47">
        <v>1409</v>
      </c>
      <c r="J23" s="47" t="s">
        <v>133</v>
      </c>
      <c r="K23" s="47">
        <v>70012</v>
      </c>
      <c r="L23" s="47" t="s">
        <v>134</v>
      </c>
      <c r="M23" s="47">
        <v>85094</v>
      </c>
      <c r="N23" s="47" t="s">
        <v>135</v>
      </c>
      <c r="O23" s="47">
        <v>33234</v>
      </c>
      <c r="P23" s="47">
        <v>54899</v>
      </c>
      <c r="Q23" s="48">
        <v>564640</v>
      </c>
    </row>
    <row r="24" spans="1:17" ht="12.75" customHeight="1" x14ac:dyDescent="0.2">
      <c r="A24" s="42" t="s">
        <v>60</v>
      </c>
      <c r="B24" s="47" t="s">
        <v>136</v>
      </c>
      <c r="C24" s="47">
        <v>226023</v>
      </c>
      <c r="D24" s="47" t="s">
        <v>137</v>
      </c>
      <c r="E24" s="47">
        <v>10558</v>
      </c>
      <c r="F24" s="47" t="s">
        <v>138</v>
      </c>
      <c r="G24" s="47">
        <v>44501</v>
      </c>
      <c r="H24" s="47" t="s">
        <v>139</v>
      </c>
      <c r="I24" s="47">
        <v>4792</v>
      </c>
      <c r="J24" s="47" t="s">
        <v>140</v>
      </c>
      <c r="K24" s="47">
        <v>2293</v>
      </c>
      <c r="L24" s="47">
        <v>115</v>
      </c>
      <c r="M24" s="47">
        <v>489</v>
      </c>
      <c r="N24" s="47">
        <v>218</v>
      </c>
      <c r="O24" s="47">
        <v>169</v>
      </c>
      <c r="P24" s="47">
        <v>14127</v>
      </c>
      <c r="Q24" s="48">
        <v>302952</v>
      </c>
    </row>
    <row r="25" spans="1:17" ht="12.75" customHeight="1" x14ac:dyDescent="0.2">
      <c r="A25" s="42" t="s">
        <v>50</v>
      </c>
      <c r="B25" s="47" t="s">
        <v>5</v>
      </c>
      <c r="C25" s="47" t="s">
        <v>5</v>
      </c>
      <c r="D25" s="47" t="s">
        <v>5</v>
      </c>
      <c r="E25" s="47" t="s">
        <v>5</v>
      </c>
      <c r="F25" s="47" t="s">
        <v>5</v>
      </c>
      <c r="G25" s="47" t="s">
        <v>5</v>
      </c>
      <c r="H25" s="47" t="s">
        <v>141</v>
      </c>
      <c r="I25" s="47">
        <v>1160</v>
      </c>
      <c r="J25" s="47" t="s">
        <v>142</v>
      </c>
      <c r="K25" s="47">
        <v>238</v>
      </c>
      <c r="L25" s="47" t="s">
        <v>5</v>
      </c>
      <c r="M25" s="47" t="s">
        <v>5</v>
      </c>
      <c r="N25" s="47" t="s">
        <v>5</v>
      </c>
      <c r="O25" s="47" t="s">
        <v>5</v>
      </c>
      <c r="P25" s="47">
        <v>199</v>
      </c>
      <c r="Q25" s="48">
        <v>1597</v>
      </c>
    </row>
    <row r="26" spans="1:17" ht="12.75" customHeight="1" x14ac:dyDescent="0.2">
      <c r="A26" s="42" t="s">
        <v>21</v>
      </c>
      <c r="B26" s="47" t="s">
        <v>143</v>
      </c>
      <c r="C26" s="47">
        <v>1982</v>
      </c>
      <c r="D26" s="47" t="s">
        <v>144</v>
      </c>
      <c r="E26" s="47">
        <v>1753</v>
      </c>
      <c r="F26" s="47" t="s">
        <v>145</v>
      </c>
      <c r="G26" s="47">
        <v>11525</v>
      </c>
      <c r="H26" s="47" t="s">
        <v>146</v>
      </c>
      <c r="I26" s="47">
        <v>20663</v>
      </c>
      <c r="J26" s="47" t="s">
        <v>147</v>
      </c>
      <c r="K26" s="47">
        <v>1689</v>
      </c>
      <c r="L26" s="47" t="s">
        <v>5</v>
      </c>
      <c r="M26" s="47">
        <v>1</v>
      </c>
      <c r="N26" s="47">
        <v>237</v>
      </c>
      <c r="O26" s="47">
        <v>437</v>
      </c>
      <c r="P26" s="47">
        <v>1095</v>
      </c>
      <c r="Q26" s="48">
        <v>39145</v>
      </c>
    </row>
    <row r="27" spans="1:17" ht="12.75" customHeight="1" x14ac:dyDescent="0.2">
      <c r="A27" s="42" t="s">
        <v>44</v>
      </c>
      <c r="B27" s="47" t="s">
        <v>5</v>
      </c>
      <c r="C27" s="47" t="s">
        <v>5</v>
      </c>
      <c r="D27" s="47">
        <v>60</v>
      </c>
      <c r="E27" s="47">
        <v>25</v>
      </c>
      <c r="F27" s="47">
        <v>983</v>
      </c>
      <c r="G27" s="47">
        <v>689</v>
      </c>
      <c r="H27" s="47" t="s">
        <v>5</v>
      </c>
      <c r="I27" s="47" t="s">
        <v>5</v>
      </c>
      <c r="J27" s="47" t="s">
        <v>5</v>
      </c>
      <c r="K27" s="47" t="s">
        <v>5</v>
      </c>
      <c r="L27" s="47" t="s">
        <v>5</v>
      </c>
      <c r="M27" s="47" t="s">
        <v>5</v>
      </c>
      <c r="N27" s="47">
        <v>47</v>
      </c>
      <c r="O27" s="47">
        <v>178</v>
      </c>
      <c r="P27" s="47">
        <v>241</v>
      </c>
      <c r="Q27" s="48">
        <v>1133</v>
      </c>
    </row>
    <row r="28" spans="1:17" ht="12.75" customHeight="1" x14ac:dyDescent="0.2">
      <c r="A28" s="42" t="s">
        <v>22</v>
      </c>
      <c r="B28" s="47">
        <v>931</v>
      </c>
      <c r="C28" s="47">
        <v>218</v>
      </c>
      <c r="D28" s="47" t="s">
        <v>148</v>
      </c>
      <c r="E28" s="47">
        <v>3739</v>
      </c>
      <c r="F28" s="47" t="s">
        <v>5</v>
      </c>
      <c r="G28" s="47" t="s">
        <v>5</v>
      </c>
      <c r="H28" s="47" t="s">
        <v>149</v>
      </c>
      <c r="I28" s="47">
        <v>5356</v>
      </c>
      <c r="J28" s="47">
        <v>537</v>
      </c>
      <c r="K28" s="47">
        <v>475</v>
      </c>
      <c r="L28" s="47">
        <v>49</v>
      </c>
      <c r="M28" s="47">
        <v>63</v>
      </c>
      <c r="N28" s="47">
        <v>113</v>
      </c>
      <c r="O28" s="47">
        <v>103</v>
      </c>
      <c r="P28" s="47">
        <v>1454</v>
      </c>
      <c r="Q28" s="48">
        <v>11408</v>
      </c>
    </row>
    <row r="29" spans="1:17" ht="12.75" customHeight="1" x14ac:dyDescent="0.2">
      <c r="A29" s="42" t="s">
        <v>24</v>
      </c>
      <c r="B29" s="47">
        <v>19</v>
      </c>
      <c r="C29" s="47">
        <v>3</v>
      </c>
      <c r="D29" s="47">
        <v>693</v>
      </c>
      <c r="E29" s="47">
        <v>138</v>
      </c>
      <c r="F29" s="47" t="s">
        <v>5</v>
      </c>
      <c r="G29" s="47" t="s">
        <v>5</v>
      </c>
      <c r="H29" s="47">
        <v>172</v>
      </c>
      <c r="I29" s="47">
        <v>163</v>
      </c>
      <c r="J29" s="47" t="s">
        <v>150</v>
      </c>
      <c r="K29" s="47">
        <v>257</v>
      </c>
      <c r="L29" s="47" t="s">
        <v>5</v>
      </c>
      <c r="M29" s="47" t="s">
        <v>5</v>
      </c>
      <c r="N29" s="47" t="s">
        <v>5</v>
      </c>
      <c r="O29" s="47" t="s">
        <v>5</v>
      </c>
      <c r="P29" s="47">
        <v>3</v>
      </c>
      <c r="Q29" s="48">
        <v>564</v>
      </c>
    </row>
    <row r="30" spans="1:17" ht="12.75" customHeight="1" x14ac:dyDescent="0.2">
      <c r="A30" s="42" t="s">
        <v>25</v>
      </c>
      <c r="B30" s="47" t="s">
        <v>5</v>
      </c>
      <c r="C30" s="47" t="s">
        <v>5</v>
      </c>
      <c r="D30" s="47">
        <v>8</v>
      </c>
      <c r="E30" s="47">
        <v>4</v>
      </c>
      <c r="F30" s="47" t="s">
        <v>5</v>
      </c>
      <c r="G30" s="47" t="s">
        <v>5</v>
      </c>
      <c r="H30" s="47" t="s">
        <v>151</v>
      </c>
      <c r="I30" s="47">
        <v>1823</v>
      </c>
      <c r="J30" s="47">
        <v>304</v>
      </c>
      <c r="K30" s="47">
        <v>305</v>
      </c>
      <c r="L30" s="47">
        <v>57</v>
      </c>
      <c r="M30" s="47">
        <v>55</v>
      </c>
      <c r="N30" s="47" t="s">
        <v>5</v>
      </c>
      <c r="O30" s="47" t="s">
        <v>5</v>
      </c>
      <c r="P30" s="47">
        <v>1337</v>
      </c>
      <c r="Q30" s="48">
        <v>3524</v>
      </c>
    </row>
    <row r="31" spans="1:17" ht="12.75" customHeight="1" x14ac:dyDescent="0.2">
      <c r="A31" s="42" t="s">
        <v>26</v>
      </c>
      <c r="B31" s="47" t="s">
        <v>152</v>
      </c>
      <c r="C31" s="47">
        <v>9046</v>
      </c>
      <c r="D31" s="47" t="s">
        <v>153</v>
      </c>
      <c r="E31" s="47">
        <v>7422</v>
      </c>
      <c r="F31" s="47" t="s">
        <v>154</v>
      </c>
      <c r="G31" s="47">
        <v>3109</v>
      </c>
      <c r="H31" s="47" t="s">
        <v>155</v>
      </c>
      <c r="I31" s="47">
        <v>9603</v>
      </c>
      <c r="J31" s="47" t="s">
        <v>156</v>
      </c>
      <c r="K31" s="47">
        <v>2629</v>
      </c>
      <c r="L31" s="47" t="s">
        <v>5</v>
      </c>
      <c r="M31" s="47" t="s">
        <v>5</v>
      </c>
      <c r="N31" s="47" t="s">
        <v>157</v>
      </c>
      <c r="O31" s="47">
        <v>848</v>
      </c>
      <c r="P31" s="47">
        <v>524</v>
      </c>
      <c r="Q31" s="48">
        <v>33181</v>
      </c>
    </row>
    <row r="32" spans="1:17" ht="12.75" customHeight="1" x14ac:dyDescent="0.2">
      <c r="A32" s="42" t="s">
        <v>27</v>
      </c>
      <c r="B32" s="47">
        <v>164</v>
      </c>
      <c r="C32" s="47">
        <v>88</v>
      </c>
      <c r="D32" s="47" t="s">
        <v>158</v>
      </c>
      <c r="E32" s="47">
        <v>555</v>
      </c>
      <c r="F32" s="47" t="s">
        <v>5</v>
      </c>
      <c r="G32" s="47" t="s">
        <v>5</v>
      </c>
      <c r="H32" s="47">
        <v>191</v>
      </c>
      <c r="I32" s="47">
        <v>485</v>
      </c>
      <c r="J32" s="47">
        <v>955</v>
      </c>
      <c r="K32" s="47">
        <v>509</v>
      </c>
      <c r="L32" s="47">
        <v>803</v>
      </c>
      <c r="M32" s="47">
        <v>506</v>
      </c>
      <c r="N32" s="47">
        <v>59</v>
      </c>
      <c r="O32" s="47">
        <v>22</v>
      </c>
      <c r="P32" s="47">
        <v>2670</v>
      </c>
      <c r="Q32" s="48">
        <v>4835</v>
      </c>
    </row>
    <row r="33" spans="1:24" ht="12.75" customHeight="1" x14ac:dyDescent="0.2">
      <c r="A33" s="42" t="s">
        <v>28</v>
      </c>
      <c r="B33" s="47" t="s">
        <v>5</v>
      </c>
      <c r="C33" s="47" t="s">
        <v>5</v>
      </c>
      <c r="D33" s="47">
        <v>14</v>
      </c>
      <c r="E33" s="47">
        <v>23</v>
      </c>
      <c r="F33" s="47" t="s">
        <v>5</v>
      </c>
      <c r="G33" s="47" t="s">
        <v>5</v>
      </c>
      <c r="H33" s="47">
        <v>972</v>
      </c>
      <c r="I33" s="47">
        <v>783</v>
      </c>
      <c r="J33" s="47">
        <v>137</v>
      </c>
      <c r="K33" s="47">
        <v>29</v>
      </c>
      <c r="L33" s="47" t="s">
        <v>5</v>
      </c>
      <c r="M33" s="47" t="s">
        <v>5</v>
      </c>
      <c r="N33" s="47" t="s">
        <v>5</v>
      </c>
      <c r="O33" s="47" t="s">
        <v>5</v>
      </c>
      <c r="P33" s="47">
        <v>7</v>
      </c>
      <c r="Q33" s="48">
        <v>842</v>
      </c>
    </row>
    <row r="34" spans="1:24" ht="12.75" customHeight="1" x14ac:dyDescent="0.2">
      <c r="A34" s="42" t="s">
        <v>29</v>
      </c>
      <c r="B34" s="47" t="s">
        <v>5</v>
      </c>
      <c r="C34" s="47" t="s">
        <v>5</v>
      </c>
      <c r="D34" s="47" t="s">
        <v>159</v>
      </c>
      <c r="E34" s="47">
        <v>6069</v>
      </c>
      <c r="F34" s="47" t="s">
        <v>160</v>
      </c>
      <c r="G34" s="47">
        <v>4086</v>
      </c>
      <c r="H34" s="47" t="s">
        <v>161</v>
      </c>
      <c r="I34" s="47">
        <v>18705</v>
      </c>
      <c r="J34" s="47" t="s">
        <v>162</v>
      </c>
      <c r="K34" s="47">
        <v>2006</v>
      </c>
      <c r="L34" s="47" t="s">
        <v>163</v>
      </c>
      <c r="M34" s="47">
        <v>716</v>
      </c>
      <c r="N34" s="47">
        <v>478</v>
      </c>
      <c r="O34" s="47">
        <v>556</v>
      </c>
      <c r="P34" s="47">
        <v>1368</v>
      </c>
      <c r="Q34" s="48">
        <v>33506</v>
      </c>
    </row>
    <row r="35" spans="1:24" ht="12.75" customHeight="1" x14ac:dyDescent="0.2">
      <c r="A35" s="42" t="s">
        <v>45</v>
      </c>
      <c r="B35" s="47" t="s">
        <v>5</v>
      </c>
      <c r="C35" s="47" t="s">
        <v>5</v>
      </c>
      <c r="D35" s="47" t="s">
        <v>5</v>
      </c>
      <c r="E35" s="47" t="s">
        <v>5</v>
      </c>
      <c r="F35" s="47" t="s">
        <v>5</v>
      </c>
      <c r="G35" s="47" t="s">
        <v>5</v>
      </c>
      <c r="H35" s="47">
        <v>76</v>
      </c>
      <c r="I35" s="47">
        <v>197</v>
      </c>
      <c r="J35" s="47">
        <v>351</v>
      </c>
      <c r="K35" s="47">
        <v>163</v>
      </c>
      <c r="L35" s="47">
        <v>105</v>
      </c>
      <c r="M35" s="47">
        <v>63</v>
      </c>
      <c r="N35" s="47" t="s">
        <v>5</v>
      </c>
      <c r="O35" s="47" t="s">
        <v>5</v>
      </c>
      <c r="P35" s="47">
        <v>144</v>
      </c>
      <c r="Q35" s="48">
        <v>567</v>
      </c>
    </row>
    <row r="36" spans="1:24" ht="12.75" customHeight="1" x14ac:dyDescent="0.2">
      <c r="A36" s="42" t="s">
        <v>30</v>
      </c>
      <c r="B36" s="47" t="s">
        <v>5</v>
      </c>
      <c r="C36" s="47" t="s">
        <v>5</v>
      </c>
      <c r="D36" s="47" t="s">
        <v>5</v>
      </c>
      <c r="E36" s="47" t="s">
        <v>5</v>
      </c>
      <c r="F36" s="47" t="s">
        <v>164</v>
      </c>
      <c r="G36" s="47">
        <v>2076</v>
      </c>
      <c r="H36" s="47">
        <v>255</v>
      </c>
      <c r="I36" s="47">
        <v>92</v>
      </c>
      <c r="J36" s="47">
        <v>164</v>
      </c>
      <c r="K36" s="47">
        <v>46</v>
      </c>
      <c r="L36" s="47" t="s">
        <v>5</v>
      </c>
      <c r="M36" s="47" t="s">
        <v>5</v>
      </c>
      <c r="N36" s="47" t="s">
        <v>5</v>
      </c>
      <c r="O36" s="47" t="s">
        <v>5</v>
      </c>
      <c r="P36" s="47">
        <v>257</v>
      </c>
      <c r="Q36" s="48">
        <v>2471</v>
      </c>
    </row>
    <row r="37" spans="1:24" ht="12.75" customHeight="1" x14ac:dyDescent="0.2">
      <c r="A37" s="42" t="s">
        <v>31</v>
      </c>
      <c r="B37" s="47" t="s">
        <v>5</v>
      </c>
      <c r="C37" s="47" t="s">
        <v>5</v>
      </c>
      <c r="D37" s="47" t="s">
        <v>5</v>
      </c>
      <c r="E37" s="47" t="s">
        <v>5</v>
      </c>
      <c r="F37" s="47">
        <v>84</v>
      </c>
      <c r="G37" s="47">
        <v>53</v>
      </c>
      <c r="H37" s="47" t="s">
        <v>5</v>
      </c>
      <c r="I37" s="47" t="s">
        <v>5</v>
      </c>
      <c r="J37" s="47" t="s">
        <v>165</v>
      </c>
      <c r="K37" s="47">
        <v>2322</v>
      </c>
      <c r="L37" s="47" t="s">
        <v>5</v>
      </c>
      <c r="M37" s="47" t="s">
        <v>5</v>
      </c>
      <c r="N37" s="47" t="s">
        <v>166</v>
      </c>
      <c r="O37" s="47">
        <v>1628</v>
      </c>
      <c r="P37" s="47">
        <v>84</v>
      </c>
      <c r="Q37" s="48">
        <v>4087</v>
      </c>
    </row>
    <row r="38" spans="1:24" s="14" customFormat="1" ht="12.75" customHeight="1" x14ac:dyDescent="0.2">
      <c r="A38" s="42" t="s">
        <v>32</v>
      </c>
      <c r="B38" s="47" t="s">
        <v>5</v>
      </c>
      <c r="C38" s="47" t="s">
        <v>5</v>
      </c>
      <c r="D38" s="47">
        <v>171</v>
      </c>
      <c r="E38" s="47">
        <v>46</v>
      </c>
      <c r="F38" s="47" t="s">
        <v>5</v>
      </c>
      <c r="G38" s="47" t="s">
        <v>5</v>
      </c>
      <c r="H38" s="47" t="s">
        <v>167</v>
      </c>
      <c r="I38" s="47">
        <v>4390</v>
      </c>
      <c r="J38" s="47">
        <v>585</v>
      </c>
      <c r="K38" s="47">
        <v>175</v>
      </c>
      <c r="L38" s="47" t="s">
        <v>5</v>
      </c>
      <c r="M38" s="47" t="s">
        <v>5</v>
      </c>
      <c r="N38" s="47" t="s">
        <v>5</v>
      </c>
      <c r="O38" s="47" t="s">
        <v>5</v>
      </c>
      <c r="P38" s="47">
        <v>43</v>
      </c>
      <c r="Q38" s="48">
        <v>4654</v>
      </c>
    </row>
    <row r="39" spans="1:24" ht="12.75" customHeight="1" x14ac:dyDescent="0.2">
      <c r="A39" s="42" t="s">
        <v>92</v>
      </c>
      <c r="B39" s="47" t="s">
        <v>168</v>
      </c>
      <c r="C39" s="47">
        <v>7296</v>
      </c>
      <c r="D39" s="47" t="s">
        <v>169</v>
      </c>
      <c r="E39" s="47">
        <v>30886</v>
      </c>
      <c r="F39" s="47" t="s">
        <v>170</v>
      </c>
      <c r="G39" s="47">
        <v>27451</v>
      </c>
      <c r="H39" s="47" t="s">
        <v>171</v>
      </c>
      <c r="I39" s="47">
        <v>3537</v>
      </c>
      <c r="J39" s="47" t="s">
        <v>172</v>
      </c>
      <c r="K39" s="47">
        <v>13583</v>
      </c>
      <c r="L39" s="47">
        <v>984</v>
      </c>
      <c r="M39" s="47">
        <v>412</v>
      </c>
      <c r="N39" s="47" t="s">
        <v>173</v>
      </c>
      <c r="O39" s="47">
        <v>303</v>
      </c>
      <c r="P39" s="47">
        <v>491</v>
      </c>
      <c r="Q39" s="48">
        <v>83959</v>
      </c>
    </row>
    <row r="40" spans="1:24" ht="12.75" customHeight="1" x14ac:dyDescent="0.2">
      <c r="A40" s="42" t="s">
        <v>35</v>
      </c>
      <c r="B40" s="47" t="s">
        <v>174</v>
      </c>
      <c r="C40" s="47">
        <v>3099</v>
      </c>
      <c r="D40" s="47" t="s">
        <v>175</v>
      </c>
      <c r="E40" s="47">
        <v>5264</v>
      </c>
      <c r="F40" s="47" t="s">
        <v>176</v>
      </c>
      <c r="G40" s="47">
        <v>10974</v>
      </c>
      <c r="H40" s="47" t="s">
        <v>177</v>
      </c>
      <c r="I40" s="47">
        <v>11879</v>
      </c>
      <c r="J40" s="47" t="s">
        <v>178</v>
      </c>
      <c r="K40" s="47">
        <v>991</v>
      </c>
      <c r="L40" s="47" t="s">
        <v>5</v>
      </c>
      <c r="M40" s="47" t="s">
        <v>5</v>
      </c>
      <c r="N40" s="47">
        <v>160</v>
      </c>
      <c r="O40" s="47">
        <v>31</v>
      </c>
      <c r="P40" s="47">
        <v>1157</v>
      </c>
      <c r="Q40" s="48">
        <v>33395</v>
      </c>
    </row>
    <row r="41" spans="1:24" ht="12.75" customHeight="1" x14ac:dyDescent="0.2">
      <c r="A41" s="42" t="s">
        <v>36</v>
      </c>
      <c r="B41" s="47">
        <v>58</v>
      </c>
      <c r="C41" s="47">
        <v>32</v>
      </c>
      <c r="D41" s="47" t="s">
        <v>179</v>
      </c>
      <c r="E41" s="47">
        <v>923</v>
      </c>
      <c r="F41" s="47" t="s">
        <v>5</v>
      </c>
      <c r="G41" s="47" t="s">
        <v>5</v>
      </c>
      <c r="H41" s="47">
        <v>15</v>
      </c>
      <c r="I41" s="47">
        <v>47</v>
      </c>
      <c r="J41" s="47">
        <v>240</v>
      </c>
      <c r="K41" s="47">
        <v>155</v>
      </c>
      <c r="L41" s="47">
        <v>503</v>
      </c>
      <c r="M41" s="47">
        <v>351</v>
      </c>
      <c r="N41" s="47">
        <v>8</v>
      </c>
      <c r="O41" s="47">
        <v>6</v>
      </c>
      <c r="P41" s="47">
        <v>1519</v>
      </c>
      <c r="Q41" s="48">
        <v>3033</v>
      </c>
    </row>
    <row r="42" spans="1:24" s="37" customFormat="1" ht="12.75" customHeight="1" x14ac:dyDescent="0.2">
      <c r="A42" s="42" t="s">
        <v>37</v>
      </c>
      <c r="B42" s="47" t="s">
        <v>180</v>
      </c>
      <c r="C42" s="47">
        <v>6732</v>
      </c>
      <c r="D42" s="47" t="s">
        <v>181</v>
      </c>
      <c r="E42" s="47">
        <v>6408</v>
      </c>
      <c r="F42" s="47" t="s">
        <v>5</v>
      </c>
      <c r="G42" s="47" t="s">
        <v>5</v>
      </c>
      <c r="H42" s="47">
        <v>149</v>
      </c>
      <c r="I42" s="47">
        <v>86</v>
      </c>
      <c r="J42" s="47" t="s">
        <v>182</v>
      </c>
      <c r="K42" s="47">
        <v>1065</v>
      </c>
      <c r="L42" s="47">
        <v>2</v>
      </c>
      <c r="M42" s="47">
        <v>1</v>
      </c>
      <c r="N42" s="47" t="s">
        <v>5</v>
      </c>
      <c r="O42" s="47" t="s">
        <v>5</v>
      </c>
      <c r="P42" s="47">
        <v>571</v>
      </c>
      <c r="Q42" s="48">
        <v>14863</v>
      </c>
    </row>
    <row r="43" spans="1:24" ht="12.75" customHeight="1" x14ac:dyDescent="0.2">
      <c r="A43" s="42" t="s">
        <v>38</v>
      </c>
      <c r="B43" s="47" t="s">
        <v>183</v>
      </c>
      <c r="C43" s="47">
        <v>4198</v>
      </c>
      <c r="D43" s="47" t="s">
        <v>184</v>
      </c>
      <c r="E43" s="47">
        <v>183616</v>
      </c>
      <c r="F43" s="47" t="s">
        <v>185</v>
      </c>
      <c r="G43" s="47">
        <v>21729</v>
      </c>
      <c r="H43" s="47" t="s">
        <v>186</v>
      </c>
      <c r="I43" s="47">
        <v>4844</v>
      </c>
      <c r="J43" s="47" t="s">
        <v>187</v>
      </c>
      <c r="K43" s="47">
        <v>2422</v>
      </c>
      <c r="L43" s="47">
        <v>909</v>
      </c>
      <c r="M43" s="47">
        <v>358</v>
      </c>
      <c r="N43" s="47" t="s">
        <v>188</v>
      </c>
      <c r="O43" s="47">
        <v>445</v>
      </c>
      <c r="P43" s="47">
        <v>28142</v>
      </c>
      <c r="Q43" s="48">
        <v>245754</v>
      </c>
    </row>
    <row r="44" spans="1:24" s="14" customFormat="1" ht="12.75" customHeight="1" x14ac:dyDescent="0.2">
      <c r="A44" s="42" t="s">
        <v>40</v>
      </c>
      <c r="B44" s="47" t="s">
        <v>5</v>
      </c>
      <c r="C44" s="47" t="s">
        <v>5</v>
      </c>
      <c r="D44" s="47" t="s">
        <v>189</v>
      </c>
      <c r="E44" s="47">
        <v>2141</v>
      </c>
      <c r="F44" s="47" t="s">
        <v>190</v>
      </c>
      <c r="G44" s="47">
        <v>5081</v>
      </c>
      <c r="H44" s="47">
        <v>994</v>
      </c>
      <c r="I44" s="47">
        <v>628</v>
      </c>
      <c r="J44" s="47" t="s">
        <v>5</v>
      </c>
      <c r="K44" s="47" t="s">
        <v>5</v>
      </c>
      <c r="L44" s="47" t="s">
        <v>5</v>
      </c>
      <c r="M44" s="47" t="s">
        <v>5</v>
      </c>
      <c r="N44" s="47" t="s">
        <v>5</v>
      </c>
      <c r="O44" s="47" t="s">
        <v>5</v>
      </c>
      <c r="P44" s="47">
        <v>6</v>
      </c>
      <c r="Q44" s="48">
        <v>7856</v>
      </c>
    </row>
    <row r="45" spans="1:24" ht="12.75" customHeight="1" x14ac:dyDescent="0.2">
      <c r="A45" s="3" t="s">
        <v>67</v>
      </c>
      <c r="B45" s="47">
        <v>35</v>
      </c>
      <c r="C45" s="47">
        <v>20</v>
      </c>
      <c r="D45" s="47" t="s">
        <v>191</v>
      </c>
      <c r="E45" s="47">
        <v>1245</v>
      </c>
      <c r="F45" s="47">
        <v>165</v>
      </c>
      <c r="G45" s="47">
        <v>99</v>
      </c>
      <c r="H45" s="47" t="s">
        <v>192</v>
      </c>
      <c r="I45" s="47">
        <v>1527</v>
      </c>
      <c r="J45" s="47" t="s">
        <v>193</v>
      </c>
      <c r="K45" s="47">
        <v>932</v>
      </c>
      <c r="L45" s="47">
        <v>212</v>
      </c>
      <c r="M45" s="47">
        <v>210</v>
      </c>
      <c r="N45" s="47">
        <v>222</v>
      </c>
      <c r="O45" s="47">
        <v>69</v>
      </c>
      <c r="P45" s="47">
        <v>16913</v>
      </c>
      <c r="Q45" s="48">
        <v>21015</v>
      </c>
    </row>
    <row r="46" spans="1:24" ht="12.75" customHeight="1" x14ac:dyDescent="0.2">
      <c r="A46" s="46" t="s">
        <v>41</v>
      </c>
      <c r="B46" s="49" t="s">
        <v>194</v>
      </c>
      <c r="C46" s="49">
        <v>465457</v>
      </c>
      <c r="D46" s="49" t="s">
        <v>195</v>
      </c>
      <c r="E46" s="49">
        <v>557445</v>
      </c>
      <c r="F46" s="49" t="s">
        <v>196</v>
      </c>
      <c r="G46" s="49">
        <v>353918</v>
      </c>
      <c r="H46" s="49" t="s">
        <v>197</v>
      </c>
      <c r="I46" s="49">
        <v>432860</v>
      </c>
      <c r="J46" s="49" t="s">
        <v>198</v>
      </c>
      <c r="K46" s="49">
        <v>162172</v>
      </c>
      <c r="L46" s="49" t="s">
        <v>199</v>
      </c>
      <c r="M46" s="49">
        <v>121017</v>
      </c>
      <c r="N46" s="49" t="s">
        <v>200</v>
      </c>
      <c r="O46" s="49">
        <v>47717</v>
      </c>
      <c r="P46" s="49">
        <v>311025</v>
      </c>
      <c r="Q46" s="49">
        <v>2451611</v>
      </c>
    </row>
    <row r="47" spans="1:24" ht="12.75" customHeight="1" x14ac:dyDescent="0.2">
      <c r="A47" s="45"/>
      <c r="B47" s="44"/>
      <c r="C47" s="43"/>
      <c r="D47" s="18"/>
      <c r="E47" s="44"/>
      <c r="F47" s="43"/>
      <c r="G47" s="18"/>
      <c r="H47" s="44"/>
      <c r="I47" s="43"/>
      <c r="J47" s="18"/>
      <c r="K47" s="44"/>
      <c r="L47" s="43"/>
      <c r="M47" s="18"/>
      <c r="N47" s="44"/>
      <c r="O47" s="43"/>
      <c r="P47" s="18"/>
      <c r="Q47" s="44"/>
      <c r="R47" s="43"/>
      <c r="S47" s="18"/>
      <c r="T47" s="44"/>
      <c r="U47" s="43"/>
      <c r="V47" s="18"/>
      <c r="W47" s="43"/>
      <c r="X47" s="43"/>
    </row>
    <row r="48" spans="1:24" ht="12.75" customHeight="1" x14ac:dyDescent="0.2">
      <c r="A48" s="5" t="s">
        <v>54</v>
      </c>
    </row>
    <row r="49" spans="1:1" ht="12.75" customHeight="1" x14ac:dyDescent="0.2">
      <c r="A49" s="31" t="s">
        <v>70</v>
      </c>
    </row>
    <row r="50" spans="1:1" ht="12.75" customHeight="1" x14ac:dyDescent="0.2">
      <c r="A50" s="6"/>
    </row>
    <row r="51" spans="1:1" ht="12.75" customHeight="1" x14ac:dyDescent="0.2">
      <c r="A51" s="2" t="s">
        <v>53</v>
      </c>
    </row>
    <row r="52" spans="1:1" ht="12.75" customHeight="1" x14ac:dyDescent="0.2">
      <c r="A52" s="3" t="s">
        <v>62</v>
      </c>
    </row>
    <row r="53" spans="1:1" ht="12.75" customHeight="1" x14ac:dyDescent="0.2">
      <c r="A53" s="3" t="s">
        <v>75</v>
      </c>
    </row>
    <row r="54" spans="1:1" ht="12.75" customHeight="1" x14ac:dyDescent="0.2">
      <c r="A54" s="3" t="s">
        <v>63</v>
      </c>
    </row>
    <row r="55" spans="1:1" ht="12.75" customHeight="1" x14ac:dyDescent="0.2">
      <c r="A55" s="3" t="s">
        <v>76</v>
      </c>
    </row>
    <row r="56" spans="1:1" ht="12.75" customHeight="1" x14ac:dyDescent="0.2">
      <c r="A56" s="3" t="s">
        <v>66</v>
      </c>
    </row>
    <row r="57" spans="1:1" ht="12.75" customHeight="1" x14ac:dyDescent="0.2">
      <c r="A57" s="3" t="s">
        <v>71</v>
      </c>
    </row>
    <row r="58" spans="1:1" ht="12.75" customHeight="1" x14ac:dyDescent="0.2"/>
    <row r="59" spans="1:1" ht="12.75" customHeight="1" x14ac:dyDescent="0.2">
      <c r="A59" s="7" t="s">
        <v>55</v>
      </c>
    </row>
    <row r="60" spans="1:1" ht="12.75" customHeight="1" x14ac:dyDescent="0.2">
      <c r="A60" s="6" t="s">
        <v>56</v>
      </c>
    </row>
    <row r="61" spans="1:1" ht="12.75" customHeight="1" x14ac:dyDescent="0.2">
      <c r="A61" s="4" t="s">
        <v>46</v>
      </c>
    </row>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78"/>
  <sheetViews>
    <sheetView zoomScaleNormal="100" workbookViewId="0"/>
  </sheetViews>
  <sheetFormatPr defaultRowHeight="11.25" x14ac:dyDescent="0.2"/>
  <cols>
    <col min="1" max="1" width="17.85546875" style="3" customWidth="1"/>
    <col min="2" max="11" width="8.7109375" style="3" customWidth="1"/>
    <col min="12" max="12" width="7.85546875" style="3" bestFit="1" customWidth="1"/>
    <col min="13" max="15" width="8.7109375" style="3" customWidth="1"/>
    <col min="16" max="17" width="11.7109375" style="3" customWidth="1"/>
    <col min="18" max="16384" width="9.140625" style="3"/>
  </cols>
  <sheetData>
    <row r="1" spans="1:17" s="22" customFormat="1" ht="17.25" x14ac:dyDescent="0.25">
      <c r="A1" s="1" t="s">
        <v>82</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283</v>
      </c>
      <c r="E6" s="8">
        <v>98.799000000000007</v>
      </c>
      <c r="F6" s="8" t="s">
        <v>5</v>
      </c>
      <c r="G6" s="8" t="s">
        <v>5</v>
      </c>
      <c r="H6" s="8">
        <v>107.71</v>
      </c>
      <c r="I6" s="8">
        <v>98.665000000000006</v>
      </c>
      <c r="J6" s="8">
        <v>251</v>
      </c>
      <c r="K6" s="8">
        <v>121.50700000000001</v>
      </c>
      <c r="L6" s="8">
        <v>95</v>
      </c>
      <c r="M6" s="8">
        <v>66.275000000000006</v>
      </c>
      <c r="N6" s="8">
        <v>19</v>
      </c>
      <c r="O6" s="8">
        <v>24.93</v>
      </c>
      <c r="P6" s="8">
        <v>535.51499999999999</v>
      </c>
      <c r="Q6" s="9">
        <v>946.69100000000003</v>
      </c>
    </row>
    <row r="7" spans="1:17" ht="12.75" customHeight="1" x14ac:dyDescent="0.2">
      <c r="A7" s="3" t="s">
        <v>6</v>
      </c>
      <c r="B7" s="8">
        <v>1936</v>
      </c>
      <c r="C7" s="8">
        <v>361.39</v>
      </c>
      <c r="D7" s="8">
        <v>348002</v>
      </c>
      <c r="E7" s="8">
        <v>174947.13500000001</v>
      </c>
      <c r="F7" s="8">
        <v>99549</v>
      </c>
      <c r="G7" s="8">
        <v>79173.627999999997</v>
      </c>
      <c r="H7" s="8">
        <v>197058.125</v>
      </c>
      <c r="I7" s="8">
        <v>225477.80600000001</v>
      </c>
      <c r="J7" s="8">
        <v>83944</v>
      </c>
      <c r="K7" s="8">
        <v>42807.909</v>
      </c>
      <c r="L7" s="8">
        <v>46969</v>
      </c>
      <c r="M7" s="8">
        <v>23736.207999999999</v>
      </c>
      <c r="N7" s="8">
        <v>18266</v>
      </c>
      <c r="O7" s="8">
        <v>8403.1579999999994</v>
      </c>
      <c r="P7" s="8">
        <v>153336.291</v>
      </c>
      <c r="Q7" s="9">
        <v>708242.52500000002</v>
      </c>
    </row>
    <row r="8" spans="1:17" ht="12.75" customHeight="1" x14ac:dyDescent="0.2">
      <c r="A8" s="3" t="s">
        <v>7</v>
      </c>
      <c r="B8" s="8" t="s">
        <v>5</v>
      </c>
      <c r="C8" s="8" t="s">
        <v>5</v>
      </c>
      <c r="D8" s="8" t="s">
        <v>5</v>
      </c>
      <c r="E8" s="8" t="s">
        <v>5</v>
      </c>
      <c r="F8" s="8">
        <v>2481</v>
      </c>
      <c r="G8" s="8">
        <v>1815.2829999999999</v>
      </c>
      <c r="H8" s="8" t="s">
        <v>5</v>
      </c>
      <c r="I8" s="8" t="s">
        <v>5</v>
      </c>
      <c r="J8" s="8" t="s">
        <v>5</v>
      </c>
      <c r="K8" s="8" t="s">
        <v>5</v>
      </c>
      <c r="L8" s="8" t="s">
        <v>5</v>
      </c>
      <c r="M8" s="8" t="s">
        <v>5</v>
      </c>
      <c r="N8" s="8" t="s">
        <v>5</v>
      </c>
      <c r="O8" s="8" t="s">
        <v>5</v>
      </c>
      <c r="P8" s="8">
        <v>101.408</v>
      </c>
      <c r="Q8" s="9">
        <v>1915.6909999999998</v>
      </c>
    </row>
    <row r="9" spans="1:17" ht="12.75" customHeight="1" x14ac:dyDescent="0.2">
      <c r="A9" s="3" t="s">
        <v>79</v>
      </c>
      <c r="B9" s="8" t="s">
        <v>5</v>
      </c>
      <c r="C9" s="8" t="s">
        <v>5</v>
      </c>
      <c r="D9" s="8" t="s">
        <v>5</v>
      </c>
      <c r="E9" s="8" t="s">
        <v>5</v>
      </c>
      <c r="F9" s="8" t="s">
        <v>5</v>
      </c>
      <c r="G9" s="8" t="s">
        <v>5</v>
      </c>
      <c r="H9" s="8">
        <v>4</v>
      </c>
      <c r="I9" s="8">
        <v>30.207999999999998</v>
      </c>
      <c r="J9" s="8">
        <v>5118</v>
      </c>
      <c r="K9" s="8">
        <v>1186.8989999999999</v>
      </c>
      <c r="L9" s="8" t="s">
        <v>5</v>
      </c>
      <c r="M9" s="8" t="s">
        <v>5</v>
      </c>
      <c r="N9" s="8" t="s">
        <v>5</v>
      </c>
      <c r="O9" s="8" t="s">
        <v>5</v>
      </c>
      <c r="P9" s="8">
        <v>28.786000000000001</v>
      </c>
      <c r="Q9" s="9">
        <v>1245.893</v>
      </c>
    </row>
    <row r="10" spans="1:17" ht="12.75" customHeight="1" x14ac:dyDescent="0.2">
      <c r="A10" s="3" t="s">
        <v>8</v>
      </c>
      <c r="B10" s="8" t="s">
        <v>5</v>
      </c>
      <c r="C10" s="8" t="s">
        <v>5</v>
      </c>
      <c r="D10" s="8">
        <v>367</v>
      </c>
      <c r="E10" s="8">
        <v>330.74099999999999</v>
      </c>
      <c r="F10" s="8" t="s">
        <v>5</v>
      </c>
      <c r="G10" s="8" t="s">
        <v>5</v>
      </c>
      <c r="H10" s="8">
        <v>483.928</v>
      </c>
      <c r="I10" s="8">
        <v>546.36</v>
      </c>
      <c r="J10" s="8" t="s">
        <v>5</v>
      </c>
      <c r="K10" s="8" t="s">
        <v>5</v>
      </c>
      <c r="L10" s="8" t="s">
        <v>5</v>
      </c>
      <c r="M10" s="8" t="s">
        <v>5</v>
      </c>
      <c r="N10" s="8" t="s">
        <v>5</v>
      </c>
      <c r="O10" s="8" t="s">
        <v>5</v>
      </c>
      <c r="P10" s="8">
        <v>2950.067</v>
      </c>
      <c r="Q10" s="9">
        <v>3827.1680000000001</v>
      </c>
    </row>
    <row r="11" spans="1:17" ht="12.75" customHeight="1" x14ac:dyDescent="0.2">
      <c r="A11" s="3" t="s">
        <v>9</v>
      </c>
      <c r="B11" s="8" t="s">
        <v>5</v>
      </c>
      <c r="C11" s="8" t="s">
        <v>5</v>
      </c>
      <c r="D11" s="8">
        <v>1015</v>
      </c>
      <c r="E11" s="8">
        <v>888.05799999999999</v>
      </c>
      <c r="F11" s="8" t="s">
        <v>5</v>
      </c>
      <c r="G11" s="8" t="s">
        <v>5</v>
      </c>
      <c r="H11" s="8">
        <v>0.52</v>
      </c>
      <c r="I11" s="8">
        <v>5.0119999999999996</v>
      </c>
      <c r="J11" s="8" t="s">
        <v>5</v>
      </c>
      <c r="K11" s="8" t="s">
        <v>5</v>
      </c>
      <c r="L11" s="8" t="s">
        <v>5</v>
      </c>
      <c r="M11" s="8" t="s">
        <v>5</v>
      </c>
      <c r="N11" s="8" t="s">
        <v>5</v>
      </c>
      <c r="O11" s="8" t="s">
        <v>5</v>
      </c>
      <c r="P11" s="8">
        <v>678.952</v>
      </c>
      <c r="Q11" s="9">
        <v>1572.0219999999999</v>
      </c>
    </row>
    <row r="12" spans="1:17" ht="12.75" customHeight="1" x14ac:dyDescent="0.2">
      <c r="A12" s="3" t="s">
        <v>61</v>
      </c>
      <c r="B12" s="8">
        <v>123010</v>
      </c>
      <c r="C12" s="8">
        <v>14052.713</v>
      </c>
      <c r="D12" s="8">
        <v>8022</v>
      </c>
      <c r="E12" s="8">
        <v>3979.5630000000001</v>
      </c>
      <c r="F12" s="8">
        <v>32081</v>
      </c>
      <c r="G12" s="8">
        <v>16398.132000000001</v>
      </c>
      <c r="H12" s="8">
        <v>10242.482</v>
      </c>
      <c r="I12" s="8">
        <v>6845.8310000000001</v>
      </c>
      <c r="J12" s="8">
        <v>8727</v>
      </c>
      <c r="K12" s="8">
        <v>2948.1729999999998</v>
      </c>
      <c r="L12" s="8">
        <v>4</v>
      </c>
      <c r="M12" s="8">
        <v>495.94299999999998</v>
      </c>
      <c r="N12" s="8">
        <v>651</v>
      </c>
      <c r="O12" s="8">
        <v>131.529</v>
      </c>
      <c r="P12" s="8">
        <v>635.25</v>
      </c>
      <c r="Q12" s="9">
        <v>45488.133999999998</v>
      </c>
    </row>
    <row r="13" spans="1:17" ht="12.75" customHeight="1" x14ac:dyDescent="0.2">
      <c r="A13" s="3" t="s">
        <v>11</v>
      </c>
      <c r="B13" s="8">
        <v>29</v>
      </c>
      <c r="C13" s="8">
        <v>16.34</v>
      </c>
      <c r="D13" s="8">
        <v>1816</v>
      </c>
      <c r="E13" s="8">
        <v>954.25699999999995</v>
      </c>
      <c r="F13" s="8" t="s">
        <v>5</v>
      </c>
      <c r="G13" s="8" t="s">
        <v>5</v>
      </c>
      <c r="H13" s="8">
        <v>59.594000000000001</v>
      </c>
      <c r="I13" s="8">
        <v>189.75800000000001</v>
      </c>
      <c r="J13" s="8">
        <v>150</v>
      </c>
      <c r="K13" s="8">
        <v>130.11500000000001</v>
      </c>
      <c r="L13" s="8">
        <v>320</v>
      </c>
      <c r="M13" s="8">
        <v>268.464</v>
      </c>
      <c r="N13" s="8">
        <v>48</v>
      </c>
      <c r="O13" s="8">
        <v>21.077999999999999</v>
      </c>
      <c r="P13" s="8">
        <v>2049.0340000000001</v>
      </c>
      <c r="Q13" s="9">
        <v>3628.0460000000003</v>
      </c>
    </row>
    <row r="14" spans="1:17" ht="12.75" customHeight="1" x14ac:dyDescent="0.2">
      <c r="A14" s="3" t="s">
        <v>13</v>
      </c>
      <c r="B14" s="8">
        <v>32</v>
      </c>
      <c r="C14" s="8">
        <v>8.6639999999999997</v>
      </c>
      <c r="D14" s="8">
        <v>153</v>
      </c>
      <c r="E14" s="8">
        <v>89.147999999999996</v>
      </c>
      <c r="F14" s="8">
        <v>10</v>
      </c>
      <c r="G14" s="8">
        <v>9.4359999999999999</v>
      </c>
      <c r="H14" s="8">
        <v>9401.0649999999987</v>
      </c>
      <c r="I14" s="8">
        <v>11212.206</v>
      </c>
      <c r="J14" s="8">
        <v>2218</v>
      </c>
      <c r="K14" s="8">
        <v>940.22</v>
      </c>
      <c r="L14" s="8">
        <v>65</v>
      </c>
      <c r="M14" s="8">
        <v>57.610999999999997</v>
      </c>
      <c r="N14" s="8">
        <v>10</v>
      </c>
      <c r="O14" s="8">
        <v>8.6270000000000007</v>
      </c>
      <c r="P14" s="8">
        <v>2929.3829999999998</v>
      </c>
      <c r="Q14" s="9">
        <v>15255.295</v>
      </c>
    </row>
    <row r="15" spans="1:17" ht="12.75" customHeight="1" x14ac:dyDescent="0.2">
      <c r="A15" s="3" t="s">
        <v>14</v>
      </c>
      <c r="B15" s="8">
        <v>3</v>
      </c>
      <c r="C15" s="8">
        <v>1.327</v>
      </c>
      <c r="D15" s="8">
        <v>724</v>
      </c>
      <c r="E15" s="8">
        <v>402.67200000000003</v>
      </c>
      <c r="F15" s="8" t="s">
        <v>5</v>
      </c>
      <c r="G15" s="8" t="s">
        <v>5</v>
      </c>
      <c r="H15" s="8">
        <v>541.85699999999997</v>
      </c>
      <c r="I15" s="8">
        <v>713.41600000000005</v>
      </c>
      <c r="J15" s="8">
        <v>921</v>
      </c>
      <c r="K15" s="8">
        <v>782.78700000000003</v>
      </c>
      <c r="L15" s="8">
        <v>12</v>
      </c>
      <c r="M15" s="8">
        <v>8.5329999999999995</v>
      </c>
      <c r="N15" s="8">
        <v>11</v>
      </c>
      <c r="O15" s="8">
        <v>23.856000000000002</v>
      </c>
      <c r="P15" s="8">
        <v>2222.4490000000001</v>
      </c>
      <c r="Q15" s="9">
        <v>4155.04</v>
      </c>
    </row>
    <row r="16" spans="1:17" ht="12.75" customHeight="1" x14ac:dyDescent="0.2">
      <c r="A16" s="3" t="s">
        <v>15</v>
      </c>
      <c r="B16" s="8" t="s">
        <v>5</v>
      </c>
      <c r="C16" s="8" t="s">
        <v>5</v>
      </c>
      <c r="D16" s="8" t="s">
        <v>5</v>
      </c>
      <c r="E16" s="8" t="s">
        <v>5</v>
      </c>
      <c r="F16" s="8">
        <v>35</v>
      </c>
      <c r="G16" s="8">
        <v>24.571999999999999</v>
      </c>
      <c r="H16" s="8">
        <v>1.32</v>
      </c>
      <c r="I16" s="8">
        <v>4.25</v>
      </c>
      <c r="J16" s="8" t="s">
        <v>5</v>
      </c>
      <c r="K16" s="8" t="s">
        <v>5</v>
      </c>
      <c r="L16" s="8" t="s">
        <v>5</v>
      </c>
      <c r="M16" s="8" t="s">
        <v>5</v>
      </c>
      <c r="N16" s="8">
        <v>6</v>
      </c>
      <c r="O16" s="8">
        <v>7.9870000000000001</v>
      </c>
      <c r="P16" s="8">
        <v>468.54300000000001</v>
      </c>
      <c r="Q16" s="9">
        <v>506.35199999999998</v>
      </c>
    </row>
    <row r="17" spans="1:17" ht="12.75" customHeight="1" x14ac:dyDescent="0.2">
      <c r="A17" s="18" t="s">
        <v>16</v>
      </c>
      <c r="B17" s="8" t="s">
        <v>5</v>
      </c>
      <c r="C17" s="8" t="s">
        <v>5</v>
      </c>
      <c r="D17" s="8" t="s">
        <v>5</v>
      </c>
      <c r="E17" s="8" t="s">
        <v>5</v>
      </c>
      <c r="F17" s="8" t="s">
        <v>5</v>
      </c>
      <c r="G17" s="8" t="s">
        <v>5</v>
      </c>
      <c r="H17" s="8" t="s">
        <v>5</v>
      </c>
      <c r="I17" s="8">
        <v>3.2</v>
      </c>
      <c r="J17" s="8">
        <v>2642</v>
      </c>
      <c r="K17" s="8">
        <v>622.83000000000004</v>
      </c>
      <c r="L17" s="8" t="s">
        <v>5</v>
      </c>
      <c r="M17" s="8" t="s">
        <v>5</v>
      </c>
      <c r="N17" s="8" t="s">
        <v>5</v>
      </c>
      <c r="O17" s="8" t="s">
        <v>5</v>
      </c>
      <c r="P17" s="8" t="s">
        <v>5</v>
      </c>
      <c r="Q17" s="9">
        <v>626.03</v>
      </c>
    </row>
    <row r="18" spans="1:17" ht="12.75" customHeight="1" x14ac:dyDescent="0.2">
      <c r="A18" s="3" t="s">
        <v>59</v>
      </c>
      <c r="B18" s="8">
        <v>14433</v>
      </c>
      <c r="C18" s="8">
        <v>2486.1959999999999</v>
      </c>
      <c r="D18" s="8">
        <v>37623</v>
      </c>
      <c r="E18" s="8">
        <v>14877.338</v>
      </c>
      <c r="F18" s="8">
        <v>211</v>
      </c>
      <c r="G18" s="8">
        <v>132.982</v>
      </c>
      <c r="H18" s="8">
        <v>87122.562000000005</v>
      </c>
      <c r="I18" s="8">
        <v>55579.381000000001</v>
      </c>
      <c r="J18" s="8">
        <v>27568</v>
      </c>
      <c r="K18" s="8">
        <v>8205.8700000000008</v>
      </c>
      <c r="L18" s="8">
        <v>9570</v>
      </c>
      <c r="M18" s="8">
        <v>5395.7309999999998</v>
      </c>
      <c r="N18" s="8">
        <v>2802</v>
      </c>
      <c r="O18" s="8">
        <v>983.54</v>
      </c>
      <c r="P18" s="8">
        <v>1614.1769999999999</v>
      </c>
      <c r="Q18" s="9">
        <v>89275.214999999982</v>
      </c>
    </row>
    <row r="19" spans="1:17" ht="12.75" customHeight="1" x14ac:dyDescent="0.2">
      <c r="A19" s="3" t="s">
        <v>17</v>
      </c>
      <c r="B19" s="8">
        <v>203150</v>
      </c>
      <c r="C19" s="8">
        <v>17541.752</v>
      </c>
      <c r="D19" s="8">
        <v>1</v>
      </c>
      <c r="E19" s="8">
        <v>1.387</v>
      </c>
      <c r="F19" s="8">
        <v>4581</v>
      </c>
      <c r="G19" s="8">
        <v>2439.1149999999998</v>
      </c>
      <c r="H19" s="8">
        <v>9952.5380000000005</v>
      </c>
      <c r="I19" s="8">
        <v>6682.7240000000002</v>
      </c>
      <c r="J19" s="8">
        <v>1655</v>
      </c>
      <c r="K19" s="8">
        <v>389.10599999999999</v>
      </c>
      <c r="L19" s="8" t="s">
        <v>5</v>
      </c>
      <c r="M19" s="8">
        <v>2.649</v>
      </c>
      <c r="N19" s="8">
        <v>56</v>
      </c>
      <c r="O19" s="8">
        <v>19.597999999999999</v>
      </c>
      <c r="P19" s="8">
        <v>622.30100000000004</v>
      </c>
      <c r="Q19" s="9">
        <v>27698.632000000005</v>
      </c>
    </row>
    <row r="20" spans="1:17" ht="12.75" customHeight="1" x14ac:dyDescent="0.2">
      <c r="A20" s="3" t="s">
        <v>18</v>
      </c>
      <c r="B20" s="8">
        <v>1505</v>
      </c>
      <c r="C20" s="8">
        <v>210.65799999999999</v>
      </c>
      <c r="D20" s="8">
        <v>16118</v>
      </c>
      <c r="E20" s="8">
        <v>8475.8320000000003</v>
      </c>
      <c r="F20" s="8">
        <v>77758</v>
      </c>
      <c r="G20" s="8">
        <v>45767.411999999997</v>
      </c>
      <c r="H20" s="8">
        <v>4135.3330000000005</v>
      </c>
      <c r="I20" s="8">
        <v>3041.326</v>
      </c>
      <c r="J20" s="8">
        <v>5750</v>
      </c>
      <c r="K20" s="8">
        <v>1979.953</v>
      </c>
      <c r="L20" s="8" t="s">
        <v>5</v>
      </c>
      <c r="M20" s="8">
        <v>26.984000000000002</v>
      </c>
      <c r="N20" s="8">
        <v>207</v>
      </c>
      <c r="O20" s="8">
        <v>66.331000000000003</v>
      </c>
      <c r="P20" s="8">
        <v>2362.7739999999999</v>
      </c>
      <c r="Q20" s="9">
        <v>61931.27</v>
      </c>
    </row>
    <row r="21" spans="1:17" ht="12.75" customHeight="1" x14ac:dyDescent="0.2">
      <c r="A21" s="3" t="s">
        <v>80</v>
      </c>
      <c r="B21" s="8">
        <v>3958</v>
      </c>
      <c r="C21" s="8">
        <v>736.75900000000001</v>
      </c>
      <c r="D21" s="8" t="s">
        <v>5</v>
      </c>
      <c r="E21" s="8" t="s">
        <v>5</v>
      </c>
      <c r="F21" s="8" t="s">
        <v>5</v>
      </c>
      <c r="G21" s="8" t="s">
        <v>5</v>
      </c>
      <c r="H21" s="8" t="s">
        <v>5</v>
      </c>
      <c r="I21" s="8" t="s">
        <v>5</v>
      </c>
      <c r="J21" s="8" t="s">
        <v>5</v>
      </c>
      <c r="K21" s="8" t="s">
        <v>5</v>
      </c>
      <c r="L21" s="8" t="s">
        <v>5</v>
      </c>
      <c r="M21" s="8" t="s">
        <v>5</v>
      </c>
      <c r="N21" s="8" t="s">
        <v>5</v>
      </c>
      <c r="O21" s="8" t="s">
        <v>5</v>
      </c>
      <c r="P21" s="8" t="s">
        <v>5</v>
      </c>
      <c r="Q21" s="9">
        <v>736.75900000000001</v>
      </c>
    </row>
    <row r="22" spans="1:17" ht="12.75" customHeight="1" x14ac:dyDescent="0.2">
      <c r="A22" s="3" t="s">
        <v>19</v>
      </c>
      <c r="B22" s="8">
        <v>1752550</v>
      </c>
      <c r="C22" s="8">
        <v>202329.891</v>
      </c>
      <c r="D22" s="8">
        <v>284543</v>
      </c>
      <c r="E22" s="8">
        <v>81755.06</v>
      </c>
      <c r="F22" s="8">
        <v>219651</v>
      </c>
      <c r="G22" s="8">
        <v>88192.084000000003</v>
      </c>
      <c r="H22" s="8">
        <v>958.21500000000003</v>
      </c>
      <c r="I22" s="8">
        <v>1258.413</v>
      </c>
      <c r="J22" s="8">
        <v>162897</v>
      </c>
      <c r="K22" s="8">
        <v>66019.858999999997</v>
      </c>
      <c r="L22" s="8">
        <v>45095</v>
      </c>
      <c r="M22" s="8">
        <v>69354.676000000007</v>
      </c>
      <c r="N22" s="8">
        <v>53084</v>
      </c>
      <c r="O22" s="8">
        <v>39389.226999999999</v>
      </c>
      <c r="P22" s="8">
        <v>52711.163999999997</v>
      </c>
      <c r="Q22" s="9">
        <v>601010.37399999995</v>
      </c>
    </row>
    <row r="23" spans="1:17" ht="12.75" customHeight="1" x14ac:dyDescent="0.2">
      <c r="A23" s="3" t="s">
        <v>60</v>
      </c>
      <c r="B23" s="8">
        <v>2209983</v>
      </c>
      <c r="C23" s="8">
        <v>224968.51300000001</v>
      </c>
      <c r="D23" s="8">
        <v>56781</v>
      </c>
      <c r="E23" s="8">
        <v>14054.187</v>
      </c>
      <c r="F23" s="8">
        <v>46946</v>
      </c>
      <c r="G23" s="8">
        <v>29441.002</v>
      </c>
      <c r="H23" s="8">
        <v>140.19</v>
      </c>
      <c r="I23" s="8">
        <v>113.55200000000001</v>
      </c>
      <c r="J23" s="8">
        <v>9386</v>
      </c>
      <c r="K23" s="8">
        <v>1675.3320000000001</v>
      </c>
      <c r="L23" s="8">
        <v>150</v>
      </c>
      <c r="M23" s="8">
        <v>784.654</v>
      </c>
      <c r="N23" s="8" t="s">
        <v>5</v>
      </c>
      <c r="O23" s="8" t="s">
        <v>5</v>
      </c>
      <c r="P23" s="8">
        <v>6470.0450000000001</v>
      </c>
      <c r="Q23" s="9">
        <v>277508.28499999997</v>
      </c>
    </row>
    <row r="24" spans="1:17" ht="12.75" customHeight="1" x14ac:dyDescent="0.2">
      <c r="A24" s="3" t="s">
        <v>21</v>
      </c>
      <c r="B24" s="8">
        <v>3448</v>
      </c>
      <c r="C24" s="8">
        <v>746.24</v>
      </c>
      <c r="D24" s="8">
        <v>2400</v>
      </c>
      <c r="E24" s="8">
        <v>818.98199999999997</v>
      </c>
      <c r="F24" s="8">
        <v>14022</v>
      </c>
      <c r="G24" s="8">
        <v>12338.471</v>
      </c>
      <c r="H24" s="8">
        <v>42296.707999999999</v>
      </c>
      <c r="I24" s="8">
        <v>27805.751</v>
      </c>
      <c r="J24" s="8">
        <v>466</v>
      </c>
      <c r="K24" s="8">
        <v>154.29499999999999</v>
      </c>
      <c r="L24" s="8" t="s">
        <v>5</v>
      </c>
      <c r="M24" s="8">
        <v>23.81</v>
      </c>
      <c r="N24" s="8">
        <v>387</v>
      </c>
      <c r="O24" s="8">
        <v>665.28899999999999</v>
      </c>
      <c r="P24" s="8">
        <v>465.74400000000003</v>
      </c>
      <c r="Q24" s="9">
        <v>43017.581999999995</v>
      </c>
    </row>
    <row r="25" spans="1:17" ht="12.75" customHeight="1" x14ac:dyDescent="0.2">
      <c r="A25" s="3" t="s">
        <v>44</v>
      </c>
      <c r="B25" s="8" t="s">
        <v>5</v>
      </c>
      <c r="C25" s="8" t="s">
        <v>5</v>
      </c>
      <c r="D25" s="8">
        <v>85</v>
      </c>
      <c r="E25" s="8">
        <v>70.245000000000005</v>
      </c>
      <c r="F25" s="8">
        <v>681</v>
      </c>
      <c r="G25" s="8">
        <v>504.30099999999999</v>
      </c>
      <c r="H25" s="8" t="s">
        <v>5</v>
      </c>
      <c r="I25" s="8" t="s">
        <v>5</v>
      </c>
      <c r="J25" s="8" t="s">
        <v>5</v>
      </c>
      <c r="K25" s="8" t="s">
        <v>5</v>
      </c>
      <c r="L25" s="8" t="s">
        <v>5</v>
      </c>
      <c r="M25" s="8" t="s">
        <v>5</v>
      </c>
      <c r="N25" s="8">
        <v>104</v>
      </c>
      <c r="O25" s="8">
        <v>257.13799999999998</v>
      </c>
      <c r="P25" s="8">
        <v>159.744</v>
      </c>
      <c r="Q25" s="9">
        <v>991.428</v>
      </c>
    </row>
    <row r="26" spans="1:17" ht="12.75" customHeight="1" x14ac:dyDescent="0.2">
      <c r="A26" s="3" t="s">
        <v>22</v>
      </c>
      <c r="B26" s="8">
        <v>9904</v>
      </c>
      <c r="C26" s="8">
        <v>1357.1959999999999</v>
      </c>
      <c r="D26" s="8">
        <v>7299</v>
      </c>
      <c r="E26" s="8">
        <v>2948.4279999999999</v>
      </c>
      <c r="F26" s="8" t="s">
        <v>5</v>
      </c>
      <c r="G26" s="8" t="s">
        <v>5</v>
      </c>
      <c r="H26" s="8">
        <v>3695.8119999999999</v>
      </c>
      <c r="I26" s="8">
        <v>4769.6819999999998</v>
      </c>
      <c r="J26" s="8">
        <v>378</v>
      </c>
      <c r="K26" s="8">
        <v>244.23</v>
      </c>
      <c r="L26" s="8">
        <v>50</v>
      </c>
      <c r="M26" s="8">
        <v>41.093000000000004</v>
      </c>
      <c r="N26" s="8">
        <v>243</v>
      </c>
      <c r="O26" s="8">
        <v>326.57100000000003</v>
      </c>
      <c r="P26" s="8">
        <v>1271.5129999999999</v>
      </c>
      <c r="Q26" s="9">
        <v>10958.713</v>
      </c>
    </row>
    <row r="27" spans="1:17" ht="12.75" customHeight="1" x14ac:dyDescent="0.2">
      <c r="A27" s="3" t="s">
        <v>24</v>
      </c>
      <c r="B27" s="8" t="s">
        <v>5</v>
      </c>
      <c r="C27" s="8" t="s">
        <v>5</v>
      </c>
      <c r="D27" s="8">
        <v>48</v>
      </c>
      <c r="E27" s="8">
        <v>13.385</v>
      </c>
      <c r="F27" s="8">
        <v>1017</v>
      </c>
      <c r="G27" s="8">
        <v>959.72900000000004</v>
      </c>
      <c r="H27" s="8">
        <v>519</v>
      </c>
      <c r="I27" s="8">
        <v>296.80200000000002</v>
      </c>
      <c r="J27" s="8" t="s">
        <v>5</v>
      </c>
      <c r="K27" s="8" t="s">
        <v>5</v>
      </c>
      <c r="L27" s="8" t="s">
        <v>5</v>
      </c>
      <c r="M27" s="8" t="s">
        <v>5</v>
      </c>
      <c r="N27" s="8" t="s">
        <v>5</v>
      </c>
      <c r="O27" s="8" t="s">
        <v>5</v>
      </c>
      <c r="P27" s="8">
        <v>10.747999999999999</v>
      </c>
      <c r="Q27" s="9">
        <v>1280.6640000000002</v>
      </c>
    </row>
    <row r="28" spans="1:17" ht="12.75" customHeight="1" x14ac:dyDescent="0.2">
      <c r="A28" s="3" t="s">
        <v>25</v>
      </c>
      <c r="B28" s="8" t="s">
        <v>5</v>
      </c>
      <c r="C28" s="8" t="s">
        <v>5</v>
      </c>
      <c r="D28" s="8" t="s">
        <v>5</v>
      </c>
      <c r="E28" s="8" t="s">
        <v>5</v>
      </c>
      <c r="F28" s="8" t="s">
        <v>5</v>
      </c>
      <c r="G28" s="8" t="s">
        <v>5</v>
      </c>
      <c r="H28" s="8">
        <v>2216.0720000000001</v>
      </c>
      <c r="I28" s="8">
        <v>2391.1239999999998</v>
      </c>
      <c r="J28" s="8">
        <v>75</v>
      </c>
      <c r="K28" s="8">
        <v>118.831</v>
      </c>
      <c r="L28" s="8" t="s">
        <v>5</v>
      </c>
      <c r="M28" s="8">
        <v>2.8650000000000002</v>
      </c>
      <c r="N28" s="8">
        <v>39</v>
      </c>
      <c r="O28" s="8">
        <v>23.47</v>
      </c>
      <c r="P28" s="8">
        <v>1529.3979999999999</v>
      </c>
      <c r="Q28" s="9">
        <v>4064.6879999999992</v>
      </c>
    </row>
    <row r="29" spans="1:17" ht="12.75" customHeight="1" x14ac:dyDescent="0.2">
      <c r="A29" s="3" t="s">
        <v>26</v>
      </c>
      <c r="B29" s="8">
        <v>149488</v>
      </c>
      <c r="C29" s="8">
        <v>25160.797999999999</v>
      </c>
      <c r="D29" s="8">
        <v>15783</v>
      </c>
      <c r="E29" s="8">
        <v>5651.5280000000002</v>
      </c>
      <c r="F29" s="8">
        <v>3037</v>
      </c>
      <c r="G29" s="8">
        <v>2411.7089999999998</v>
      </c>
      <c r="H29" s="8">
        <v>13020.937</v>
      </c>
      <c r="I29" s="8">
        <v>9241.6530000000002</v>
      </c>
      <c r="J29" s="8">
        <v>5072</v>
      </c>
      <c r="K29" s="8">
        <v>1848.8679999999999</v>
      </c>
      <c r="L29" s="8">
        <v>9</v>
      </c>
      <c r="M29" s="8">
        <v>17.545999999999999</v>
      </c>
      <c r="N29" s="8">
        <v>574</v>
      </c>
      <c r="O29" s="8">
        <v>277.58300000000003</v>
      </c>
      <c r="P29" s="8">
        <v>2834.2689999999998</v>
      </c>
      <c r="Q29" s="9">
        <v>47445.954000000005</v>
      </c>
    </row>
    <row r="30" spans="1:17" ht="12.75" customHeight="1" x14ac:dyDescent="0.2">
      <c r="A30" s="3" t="s">
        <v>27</v>
      </c>
      <c r="B30" s="8">
        <v>307</v>
      </c>
      <c r="C30" s="8">
        <v>112.702</v>
      </c>
      <c r="D30" s="8">
        <v>764</v>
      </c>
      <c r="E30" s="8">
        <v>553.99300000000005</v>
      </c>
      <c r="F30" s="8" t="s">
        <v>5</v>
      </c>
      <c r="G30" s="8" t="s">
        <v>5</v>
      </c>
      <c r="H30" s="8">
        <v>213.803</v>
      </c>
      <c r="I30" s="8">
        <v>725.37699999999995</v>
      </c>
      <c r="J30" s="8">
        <v>378</v>
      </c>
      <c r="K30" s="8">
        <v>197.93100000000001</v>
      </c>
      <c r="L30" s="8">
        <v>380</v>
      </c>
      <c r="M30" s="8">
        <v>290.75</v>
      </c>
      <c r="N30" s="8">
        <v>110</v>
      </c>
      <c r="O30" s="8">
        <v>84.173000000000002</v>
      </c>
      <c r="P30" s="8">
        <v>2352.3339999999998</v>
      </c>
      <c r="Q30" s="9">
        <v>4317.26</v>
      </c>
    </row>
    <row r="31" spans="1:17" ht="12.75" customHeight="1" x14ac:dyDescent="0.2">
      <c r="A31" s="3" t="s">
        <v>29</v>
      </c>
      <c r="B31" s="8">
        <v>40</v>
      </c>
      <c r="C31" s="8">
        <v>33.246000000000002</v>
      </c>
      <c r="D31" s="8">
        <v>9992</v>
      </c>
      <c r="E31" s="8">
        <v>3604.2280000000001</v>
      </c>
      <c r="F31" s="8">
        <v>50</v>
      </c>
      <c r="G31" s="8">
        <v>39.235999999999997</v>
      </c>
      <c r="H31" s="8">
        <v>24604.02</v>
      </c>
      <c r="I31" s="8">
        <v>16570.504000000001</v>
      </c>
      <c r="J31" s="8">
        <v>14491</v>
      </c>
      <c r="K31" s="8">
        <v>3750.828</v>
      </c>
      <c r="L31" s="8" t="s">
        <v>5</v>
      </c>
      <c r="M31" s="8" t="s">
        <v>5</v>
      </c>
      <c r="N31" s="8">
        <v>560</v>
      </c>
      <c r="O31" s="8">
        <v>461.40899999999999</v>
      </c>
      <c r="P31" s="8">
        <v>1707.8230000000001</v>
      </c>
      <c r="Q31" s="9">
        <v>26167.274000000001</v>
      </c>
    </row>
    <row r="32" spans="1:17" ht="12.75" customHeight="1" x14ac:dyDescent="0.2">
      <c r="A32" s="3" t="s">
        <v>45</v>
      </c>
      <c r="B32" s="8" t="s">
        <v>5</v>
      </c>
      <c r="C32" s="8" t="s">
        <v>5</v>
      </c>
      <c r="D32" s="8" t="s">
        <v>5</v>
      </c>
      <c r="E32" s="8" t="s">
        <v>5</v>
      </c>
      <c r="F32" s="8" t="s">
        <v>5</v>
      </c>
      <c r="G32" s="8" t="s">
        <v>5</v>
      </c>
      <c r="H32" s="8">
        <v>82.674000000000007</v>
      </c>
      <c r="I32" s="8">
        <v>255.48699999999999</v>
      </c>
      <c r="J32" s="8">
        <v>19</v>
      </c>
      <c r="K32" s="8">
        <v>15.938000000000001</v>
      </c>
      <c r="L32" s="8">
        <v>89</v>
      </c>
      <c r="M32" s="8">
        <v>55.381999999999998</v>
      </c>
      <c r="N32" s="8" t="s">
        <v>5</v>
      </c>
      <c r="O32" s="8" t="s">
        <v>5</v>
      </c>
      <c r="P32" s="8">
        <v>228.19399999999999</v>
      </c>
      <c r="Q32" s="9">
        <v>554.00099999999998</v>
      </c>
    </row>
    <row r="33" spans="1:17" ht="12.75" customHeight="1" x14ac:dyDescent="0.2">
      <c r="A33" s="3" t="s">
        <v>30</v>
      </c>
      <c r="B33" s="8" t="s">
        <v>5</v>
      </c>
      <c r="C33" s="8" t="s">
        <v>5</v>
      </c>
      <c r="D33" s="8" t="s">
        <v>5</v>
      </c>
      <c r="E33" s="8" t="s">
        <v>5</v>
      </c>
      <c r="F33" s="8">
        <v>880</v>
      </c>
      <c r="G33" s="8">
        <v>665.52200000000005</v>
      </c>
      <c r="H33" s="8">
        <v>11.648</v>
      </c>
      <c r="I33" s="8">
        <v>10.73</v>
      </c>
      <c r="J33" s="8">
        <v>75</v>
      </c>
      <c r="K33" s="8">
        <v>28.138999999999999</v>
      </c>
      <c r="L33" s="8" t="s">
        <v>5</v>
      </c>
      <c r="M33" s="8" t="s">
        <v>5</v>
      </c>
      <c r="N33" s="8" t="s">
        <v>5</v>
      </c>
      <c r="O33" s="8" t="s">
        <v>5</v>
      </c>
      <c r="P33" s="8">
        <v>150.80099999999999</v>
      </c>
      <c r="Q33" s="9">
        <v>856.19200000000001</v>
      </c>
    </row>
    <row r="34" spans="1:17" ht="12.75" customHeight="1" x14ac:dyDescent="0.2">
      <c r="A34" s="3" t="s">
        <v>32</v>
      </c>
      <c r="B34" s="8" t="s">
        <v>5</v>
      </c>
      <c r="C34" s="8" t="s">
        <v>5</v>
      </c>
      <c r="D34" s="8">
        <v>246</v>
      </c>
      <c r="E34" s="8">
        <v>63.54</v>
      </c>
      <c r="F34" s="8" t="s">
        <v>5</v>
      </c>
      <c r="G34" s="8" t="s">
        <v>5</v>
      </c>
      <c r="H34" s="8">
        <v>579.82600000000002</v>
      </c>
      <c r="I34" s="8">
        <v>732.38300000000004</v>
      </c>
      <c r="J34" s="8">
        <v>546</v>
      </c>
      <c r="K34" s="8">
        <v>82.263000000000005</v>
      </c>
      <c r="L34" s="8" t="s">
        <v>5</v>
      </c>
      <c r="M34" s="8" t="s">
        <v>5</v>
      </c>
      <c r="N34" s="8" t="s">
        <v>5</v>
      </c>
      <c r="O34" s="8" t="s">
        <v>5</v>
      </c>
      <c r="P34" s="8">
        <v>24.725000000000001</v>
      </c>
      <c r="Q34" s="9">
        <v>902.91100000000006</v>
      </c>
    </row>
    <row r="35" spans="1:17" ht="12.75" customHeight="1" x14ac:dyDescent="0.2">
      <c r="A35" s="3" t="s">
        <v>34</v>
      </c>
      <c r="B35" s="8">
        <v>105282</v>
      </c>
      <c r="C35" s="8">
        <v>13570.263000000001</v>
      </c>
      <c r="D35" s="8">
        <v>129718</v>
      </c>
      <c r="E35" s="8">
        <v>33335.858999999997</v>
      </c>
      <c r="F35" s="8">
        <v>68758</v>
      </c>
      <c r="G35" s="8">
        <v>37065.970999999998</v>
      </c>
      <c r="H35" s="8">
        <v>6093.884</v>
      </c>
      <c r="I35" s="8">
        <v>4234.4309999999996</v>
      </c>
      <c r="J35" s="8">
        <v>50655</v>
      </c>
      <c r="K35" s="8">
        <v>13751.776</v>
      </c>
      <c r="L35" s="8">
        <v>6663</v>
      </c>
      <c r="M35" s="8">
        <v>3710.6320000000001</v>
      </c>
      <c r="N35" s="8">
        <v>5230</v>
      </c>
      <c r="O35" s="8">
        <v>2252.3359999999998</v>
      </c>
      <c r="P35" s="8">
        <v>403.14400000000001</v>
      </c>
      <c r="Q35" s="9">
        <v>108324.41199999998</v>
      </c>
    </row>
    <row r="36" spans="1:17" ht="12.75" customHeight="1" x14ac:dyDescent="0.2">
      <c r="A36" s="3" t="s">
        <v>35</v>
      </c>
      <c r="B36" s="8">
        <v>16222</v>
      </c>
      <c r="C36" s="8">
        <v>2344.6930000000002</v>
      </c>
      <c r="D36" s="8">
        <v>19400</v>
      </c>
      <c r="E36" s="8">
        <v>5435.3419999999996</v>
      </c>
      <c r="F36" s="8">
        <v>17669</v>
      </c>
      <c r="G36" s="8">
        <v>12004.356</v>
      </c>
      <c r="H36" s="8">
        <v>12939.548000000001</v>
      </c>
      <c r="I36" s="8">
        <v>7715.8720000000003</v>
      </c>
      <c r="J36" s="8">
        <v>378</v>
      </c>
      <c r="K36" s="8">
        <v>128.96199999999999</v>
      </c>
      <c r="L36" s="8" t="s">
        <v>5</v>
      </c>
      <c r="M36" s="8" t="s">
        <v>5</v>
      </c>
      <c r="N36" s="8" t="s">
        <v>5</v>
      </c>
      <c r="O36" s="8" t="s">
        <v>5</v>
      </c>
      <c r="P36" s="8">
        <v>242.08</v>
      </c>
      <c r="Q36" s="9">
        <v>27871.305</v>
      </c>
    </row>
    <row r="37" spans="1:17" ht="12.75" customHeight="1" x14ac:dyDescent="0.2">
      <c r="A37" s="3" t="s">
        <v>36</v>
      </c>
      <c r="B37" s="8">
        <v>4</v>
      </c>
      <c r="C37" s="8">
        <v>1.82</v>
      </c>
      <c r="D37" s="8">
        <v>2864</v>
      </c>
      <c r="E37" s="8">
        <v>1230.848</v>
      </c>
      <c r="F37" s="8" t="s">
        <v>5</v>
      </c>
      <c r="G37" s="8" t="s">
        <v>5</v>
      </c>
      <c r="H37" s="8">
        <v>63.631</v>
      </c>
      <c r="I37" s="8">
        <v>193.446</v>
      </c>
      <c r="J37" s="8">
        <v>87</v>
      </c>
      <c r="K37" s="8">
        <v>58.121000000000002</v>
      </c>
      <c r="L37" s="8">
        <v>453</v>
      </c>
      <c r="M37" s="8">
        <v>268.45100000000002</v>
      </c>
      <c r="N37" s="8">
        <v>39</v>
      </c>
      <c r="O37" s="8">
        <v>25.623000000000001</v>
      </c>
      <c r="P37" s="8">
        <v>1842.2249999999999</v>
      </c>
      <c r="Q37" s="9">
        <v>3619.5339999999997</v>
      </c>
    </row>
    <row r="38" spans="1:17" s="14" customFormat="1" ht="12.75" customHeight="1" x14ac:dyDescent="0.2">
      <c r="A38" s="14" t="s">
        <v>37</v>
      </c>
      <c r="B38" s="23">
        <v>11746</v>
      </c>
      <c r="C38" s="23">
        <v>1153.0809999999999</v>
      </c>
      <c r="D38" s="23">
        <v>4123</v>
      </c>
      <c r="E38" s="23">
        <v>925.66899999999998</v>
      </c>
      <c r="F38" s="23" t="s">
        <v>5</v>
      </c>
      <c r="G38" s="23" t="s">
        <v>5</v>
      </c>
      <c r="H38" s="23" t="s">
        <v>5</v>
      </c>
      <c r="I38" s="23" t="s">
        <v>5</v>
      </c>
      <c r="J38" s="23">
        <v>322</v>
      </c>
      <c r="K38" s="23">
        <v>65.617999999999995</v>
      </c>
      <c r="L38" s="23" t="s">
        <v>5</v>
      </c>
      <c r="M38" s="23" t="s">
        <v>5</v>
      </c>
      <c r="N38" s="23" t="s">
        <v>5</v>
      </c>
      <c r="O38" s="23" t="s">
        <v>5</v>
      </c>
      <c r="P38" s="23">
        <v>4710.4059999999999</v>
      </c>
      <c r="Q38" s="33">
        <v>6854.7739999999994</v>
      </c>
    </row>
    <row r="39" spans="1:17" ht="12.75" customHeight="1" x14ac:dyDescent="0.2">
      <c r="A39" s="3" t="s">
        <v>38</v>
      </c>
      <c r="B39" s="8">
        <v>50014</v>
      </c>
      <c r="C39" s="8">
        <v>9073.4779999999992</v>
      </c>
      <c r="D39" s="8">
        <v>198524</v>
      </c>
      <c r="E39" s="8">
        <v>120353.35</v>
      </c>
      <c r="F39" s="8">
        <v>17499</v>
      </c>
      <c r="G39" s="8">
        <v>12152.741</v>
      </c>
      <c r="H39" s="8">
        <v>4327.0339999999997</v>
      </c>
      <c r="I39" s="8">
        <v>4811.1859999999997</v>
      </c>
      <c r="J39" s="8">
        <v>374</v>
      </c>
      <c r="K39" s="8">
        <v>359.99400000000003</v>
      </c>
      <c r="L39" s="8">
        <v>53</v>
      </c>
      <c r="M39" s="8">
        <v>70.771000000000001</v>
      </c>
      <c r="N39" s="8">
        <v>73</v>
      </c>
      <c r="O39" s="8">
        <v>195.739</v>
      </c>
      <c r="P39" s="8">
        <v>25641.127</v>
      </c>
      <c r="Q39" s="9">
        <v>172658.38600000003</v>
      </c>
    </row>
    <row r="40" spans="1:17" ht="12.75" customHeight="1" x14ac:dyDescent="0.2">
      <c r="A40" s="3" t="s">
        <v>40</v>
      </c>
      <c r="B40" s="8" t="s">
        <v>5</v>
      </c>
      <c r="C40" s="8" t="s">
        <v>5</v>
      </c>
      <c r="D40" s="8">
        <v>2758</v>
      </c>
      <c r="E40" s="8">
        <v>1135.165</v>
      </c>
      <c r="F40" s="8">
        <v>19084</v>
      </c>
      <c r="G40" s="8">
        <v>9002.4279999999999</v>
      </c>
      <c r="H40" s="8">
        <v>71.406000000000006</v>
      </c>
      <c r="I40" s="8">
        <v>74.162000000000006</v>
      </c>
      <c r="J40" s="8" t="s">
        <v>5</v>
      </c>
      <c r="K40" s="8" t="s">
        <v>5</v>
      </c>
      <c r="L40" s="8" t="s">
        <v>5</v>
      </c>
      <c r="M40" s="8" t="s">
        <v>5</v>
      </c>
      <c r="N40" s="8" t="s">
        <v>5</v>
      </c>
      <c r="O40" s="8" t="s">
        <v>5</v>
      </c>
      <c r="P40" s="8">
        <v>118.437</v>
      </c>
      <c r="Q40" s="9">
        <v>10329.192000000001</v>
      </c>
    </row>
    <row r="41" spans="1:17" ht="12.75" customHeight="1" x14ac:dyDescent="0.2">
      <c r="A41" s="3" t="s">
        <v>67</v>
      </c>
      <c r="B41" s="8">
        <v>223</v>
      </c>
      <c r="C41" s="8">
        <v>92.87300000002142</v>
      </c>
      <c r="D41" s="8">
        <v>2835</v>
      </c>
      <c r="E41" s="8">
        <v>1502.579000000027</v>
      </c>
      <c r="F41" s="8">
        <v>579</v>
      </c>
      <c r="G41" s="8">
        <v>248.1820000000298</v>
      </c>
      <c r="H41" s="8">
        <v>2533.9369999999763</v>
      </c>
      <c r="I41" s="8">
        <v>2812.0480000000098</v>
      </c>
      <c r="J41" s="8">
        <v>2587</v>
      </c>
      <c r="K41" s="8">
        <v>650.07399999999325</v>
      </c>
      <c r="L41" s="8">
        <v>152</v>
      </c>
      <c r="M41" s="8">
        <v>160.93500000001222</v>
      </c>
      <c r="N41" s="8">
        <v>94</v>
      </c>
      <c r="O41" s="8">
        <v>177.44499999999999</v>
      </c>
      <c r="P41" s="8">
        <v>10083.749000000011</v>
      </c>
      <c r="Q41" s="9">
        <v>15727.885000000104</v>
      </c>
    </row>
    <row r="42" spans="1:17" s="27" customFormat="1" ht="12.75" customHeight="1" x14ac:dyDescent="0.15">
      <c r="A42" s="27" t="s">
        <v>41</v>
      </c>
      <c r="B42" s="28">
        <v>4657267</v>
      </c>
      <c r="C42" s="28">
        <v>516360.59299999999</v>
      </c>
      <c r="D42" s="28">
        <v>1152287</v>
      </c>
      <c r="E42" s="28">
        <v>478497.31800000003</v>
      </c>
      <c r="F42" s="28">
        <v>626579</v>
      </c>
      <c r="G42" s="28">
        <v>350785.29200000002</v>
      </c>
      <c r="H42" s="28">
        <v>433482.37899999996</v>
      </c>
      <c r="I42" s="28">
        <v>394440.74599999998</v>
      </c>
      <c r="J42" s="28">
        <v>387130</v>
      </c>
      <c r="K42" s="28">
        <v>149267.42800000001</v>
      </c>
      <c r="L42" s="28">
        <v>110129</v>
      </c>
      <c r="M42" s="28">
        <v>104841.963</v>
      </c>
      <c r="N42" s="28">
        <v>82613</v>
      </c>
      <c r="O42" s="28">
        <v>53826.637000000002</v>
      </c>
      <c r="P42" s="28">
        <v>283490.59999999998</v>
      </c>
      <c r="Q42" s="28">
        <v>2331510.5770000005</v>
      </c>
    </row>
    <row r="43" spans="1:17" s="14" customFormat="1" ht="12.75" customHeight="1" x14ac:dyDescent="0.2">
      <c r="A43" s="37"/>
      <c r="B43" s="33"/>
      <c r="C43" s="33"/>
      <c r="D43" s="33"/>
      <c r="E43" s="33"/>
      <c r="F43" s="33"/>
      <c r="G43" s="33"/>
      <c r="H43" s="33"/>
      <c r="I43" s="33"/>
      <c r="J43" s="33"/>
      <c r="K43" s="33"/>
      <c r="L43" s="33"/>
      <c r="M43" s="33"/>
      <c r="N43" s="33"/>
      <c r="O43" s="33"/>
      <c r="P43" s="33"/>
      <c r="Q43" s="33"/>
    </row>
    <row r="44" spans="1:17" ht="12.75" customHeight="1" x14ac:dyDescent="0.2">
      <c r="A44" s="5" t="s">
        <v>54</v>
      </c>
      <c r="Q44" s="10"/>
    </row>
    <row r="45" spans="1:17" ht="12.75" customHeight="1" x14ac:dyDescent="0.2">
      <c r="A45" s="31" t="s">
        <v>70</v>
      </c>
      <c r="Q45" s="10"/>
    </row>
    <row r="46" spans="1:17" ht="12.75" customHeight="1" x14ac:dyDescent="0.2">
      <c r="A46" s="6"/>
      <c r="Q46" s="10"/>
    </row>
    <row r="47" spans="1:17" ht="12.75" customHeight="1" x14ac:dyDescent="0.2">
      <c r="A47" s="2" t="s">
        <v>53</v>
      </c>
    </row>
    <row r="48" spans="1:17" ht="12.75" customHeight="1" x14ac:dyDescent="0.2">
      <c r="A48" s="3" t="s">
        <v>62</v>
      </c>
    </row>
    <row r="49" spans="1:1" ht="12.75" customHeight="1" x14ac:dyDescent="0.2">
      <c r="A49" s="3" t="s">
        <v>75</v>
      </c>
    </row>
    <row r="50" spans="1:1" ht="12.75" customHeight="1" x14ac:dyDescent="0.2">
      <c r="A50" s="3" t="s">
        <v>63</v>
      </c>
    </row>
    <row r="51" spans="1:1" ht="12.75" customHeight="1" x14ac:dyDescent="0.2">
      <c r="A51" s="3" t="s">
        <v>76</v>
      </c>
    </row>
    <row r="52" spans="1:1" ht="12.75" customHeight="1" x14ac:dyDescent="0.2">
      <c r="A52" s="3" t="s">
        <v>66</v>
      </c>
    </row>
    <row r="53" spans="1:1" ht="12.75" customHeight="1" x14ac:dyDescent="0.2">
      <c r="A53" s="3" t="s">
        <v>71</v>
      </c>
    </row>
    <row r="54" spans="1:1" ht="12.75" customHeight="1" x14ac:dyDescent="0.2"/>
    <row r="55" spans="1:1" ht="12.75" customHeight="1" x14ac:dyDescent="0.2">
      <c r="A55" s="7" t="s">
        <v>55</v>
      </c>
    </row>
    <row r="56" spans="1:1" ht="12.75" customHeight="1" x14ac:dyDescent="0.2">
      <c r="A56" s="6" t="s">
        <v>56</v>
      </c>
    </row>
    <row r="57" spans="1:1" ht="12.75" customHeight="1" x14ac:dyDescent="0.2">
      <c r="A57" s="4" t="s">
        <v>46</v>
      </c>
    </row>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71"/>
  <sheetViews>
    <sheetView zoomScaleNormal="100" workbookViewId="0"/>
  </sheetViews>
  <sheetFormatPr defaultRowHeight="11.25" x14ac:dyDescent="0.2"/>
  <cols>
    <col min="1" max="1" width="17.85546875" style="3" customWidth="1"/>
    <col min="2" max="11" width="8.7109375" style="3" customWidth="1"/>
    <col min="12" max="12" width="7.85546875" style="3" bestFit="1" customWidth="1"/>
    <col min="13" max="15" width="8.7109375" style="3" customWidth="1"/>
    <col min="16" max="17" width="11.7109375" style="3" customWidth="1"/>
    <col min="18" max="16384" width="9.140625" style="3"/>
  </cols>
  <sheetData>
    <row r="1" spans="1:17" s="22" customFormat="1" ht="17.25" x14ac:dyDescent="0.25">
      <c r="A1" s="1" t="s">
        <v>78</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t="s">
        <v>5</v>
      </c>
      <c r="C6" s="8" t="s">
        <v>5</v>
      </c>
      <c r="D6" s="8">
        <v>12</v>
      </c>
      <c r="E6" s="8">
        <v>10.456</v>
      </c>
      <c r="F6" s="8" t="s">
        <v>5</v>
      </c>
      <c r="G6" s="8" t="s">
        <v>5</v>
      </c>
      <c r="H6" s="8">
        <v>132.726</v>
      </c>
      <c r="I6" s="8">
        <v>169.75</v>
      </c>
      <c r="J6" s="8">
        <v>114</v>
      </c>
      <c r="K6" s="8">
        <v>89.384</v>
      </c>
      <c r="L6" s="8">
        <v>86</v>
      </c>
      <c r="M6" s="8">
        <v>72.585999999999999</v>
      </c>
      <c r="N6" s="8">
        <v>4</v>
      </c>
      <c r="O6" s="8">
        <v>4.7720000000000002</v>
      </c>
      <c r="P6" s="8">
        <v>287.733</v>
      </c>
      <c r="Q6" s="9">
        <v>634.68100000000004</v>
      </c>
    </row>
    <row r="7" spans="1:17" ht="12.75" customHeight="1" x14ac:dyDescent="0.2">
      <c r="A7" s="3" t="s">
        <v>6</v>
      </c>
      <c r="B7" s="8">
        <v>116</v>
      </c>
      <c r="C7" s="8">
        <v>74.289000000000001</v>
      </c>
      <c r="D7" s="8">
        <v>306374</v>
      </c>
      <c r="E7" s="8">
        <v>141223.03899999999</v>
      </c>
      <c r="F7" s="8">
        <v>87336</v>
      </c>
      <c r="G7" s="8">
        <v>65778.937999999995</v>
      </c>
      <c r="H7" s="8">
        <v>161113.11199999999</v>
      </c>
      <c r="I7" s="8">
        <v>185878.32</v>
      </c>
      <c r="J7" s="8">
        <v>85505</v>
      </c>
      <c r="K7" s="8">
        <v>42239.582000000002</v>
      </c>
      <c r="L7" s="8">
        <v>26148</v>
      </c>
      <c r="M7" s="8">
        <v>16736.023000000001</v>
      </c>
      <c r="N7" s="8">
        <v>12937</v>
      </c>
      <c r="O7" s="8">
        <v>4980.6559999999999</v>
      </c>
      <c r="P7" s="8">
        <v>145569.022</v>
      </c>
      <c r="Q7" s="9">
        <v>602479.86899999995</v>
      </c>
    </row>
    <row r="8" spans="1:17" ht="12.75" customHeight="1" x14ac:dyDescent="0.2">
      <c r="A8" s="3" t="s">
        <v>7</v>
      </c>
      <c r="B8" s="8" t="s">
        <v>5</v>
      </c>
      <c r="C8" s="8" t="s">
        <v>5</v>
      </c>
      <c r="D8" s="8" t="s">
        <v>5</v>
      </c>
      <c r="E8" s="8" t="s">
        <v>5</v>
      </c>
      <c r="F8" s="8">
        <v>1811</v>
      </c>
      <c r="G8" s="8">
        <v>1797.74</v>
      </c>
      <c r="H8" s="8" t="s">
        <v>5</v>
      </c>
      <c r="I8" s="8" t="s">
        <v>5</v>
      </c>
      <c r="J8" s="8" t="s">
        <v>5</v>
      </c>
      <c r="K8" s="8" t="s">
        <v>5</v>
      </c>
      <c r="L8" s="8" t="s">
        <v>5</v>
      </c>
      <c r="M8" s="8" t="s">
        <v>5</v>
      </c>
      <c r="N8" s="8" t="s">
        <v>5</v>
      </c>
      <c r="O8" s="8" t="s">
        <v>5</v>
      </c>
      <c r="P8" s="8">
        <v>7.9770000000000003</v>
      </c>
      <c r="Q8" s="9">
        <v>1805.7170000000001</v>
      </c>
    </row>
    <row r="9" spans="1:17" ht="12.75" customHeight="1" x14ac:dyDescent="0.2">
      <c r="A9" s="3" t="s">
        <v>8</v>
      </c>
      <c r="B9" s="8" t="s">
        <v>5</v>
      </c>
      <c r="C9" s="8" t="s">
        <v>5</v>
      </c>
      <c r="D9" s="8">
        <v>275</v>
      </c>
      <c r="E9" s="8">
        <v>149.96799999999999</v>
      </c>
      <c r="F9" s="8" t="s">
        <v>5</v>
      </c>
      <c r="G9" s="8" t="s">
        <v>5</v>
      </c>
      <c r="H9" s="8">
        <v>13.753</v>
      </c>
      <c r="I9" s="8">
        <v>15.281000000000001</v>
      </c>
      <c r="J9" s="8" t="s">
        <v>5</v>
      </c>
      <c r="K9" s="8" t="s">
        <v>5</v>
      </c>
      <c r="L9" s="8">
        <v>1</v>
      </c>
      <c r="M9" s="8">
        <v>0.69599999999999995</v>
      </c>
      <c r="N9" s="8" t="s">
        <v>5</v>
      </c>
      <c r="O9" s="8" t="s">
        <v>5</v>
      </c>
      <c r="P9" s="8">
        <v>3203.7139999999999</v>
      </c>
      <c r="Q9" s="9">
        <v>3369.6590000000001</v>
      </c>
    </row>
    <row r="10" spans="1:17" ht="12.75" customHeight="1" x14ac:dyDescent="0.2">
      <c r="A10" s="3" t="s">
        <v>9</v>
      </c>
      <c r="B10" s="8" t="s">
        <v>5</v>
      </c>
      <c r="C10" s="8" t="s">
        <v>5</v>
      </c>
      <c r="D10" s="8">
        <v>406</v>
      </c>
      <c r="E10" s="8">
        <v>438.637</v>
      </c>
      <c r="F10" s="8" t="s">
        <v>5</v>
      </c>
      <c r="G10" s="8" t="s">
        <v>5</v>
      </c>
      <c r="H10" s="8" t="s">
        <v>5</v>
      </c>
      <c r="I10" s="8" t="s">
        <v>5</v>
      </c>
      <c r="J10" s="8" t="s">
        <v>5</v>
      </c>
      <c r="K10" s="8" t="s">
        <v>5</v>
      </c>
      <c r="L10" s="8" t="s">
        <v>5</v>
      </c>
      <c r="M10" s="8" t="s">
        <v>5</v>
      </c>
      <c r="N10" s="8" t="s">
        <v>5</v>
      </c>
      <c r="O10" s="8" t="s">
        <v>5</v>
      </c>
      <c r="P10" s="8">
        <v>764.76199999999994</v>
      </c>
      <c r="Q10" s="9">
        <v>1204.3989999999999</v>
      </c>
    </row>
    <row r="11" spans="1:17" ht="12.75" customHeight="1" x14ac:dyDescent="0.2">
      <c r="A11" s="3" t="s">
        <v>61</v>
      </c>
      <c r="B11" s="8">
        <v>82494</v>
      </c>
      <c r="C11" s="8">
        <v>7997.3109999999997</v>
      </c>
      <c r="D11" s="8">
        <v>5769</v>
      </c>
      <c r="E11" s="8">
        <v>2556.9479999999999</v>
      </c>
      <c r="F11" s="8">
        <v>10760</v>
      </c>
      <c r="G11" s="8">
        <v>4452.759</v>
      </c>
      <c r="H11" s="8">
        <v>28204.17</v>
      </c>
      <c r="I11" s="8">
        <v>14823.7</v>
      </c>
      <c r="J11" s="8">
        <v>4977</v>
      </c>
      <c r="K11" s="8">
        <v>1713.9459999999999</v>
      </c>
      <c r="L11" s="8" t="s">
        <v>5</v>
      </c>
      <c r="M11" s="8">
        <v>165.49799999999999</v>
      </c>
      <c r="N11" s="8">
        <v>196</v>
      </c>
      <c r="O11" s="8">
        <v>40.167000000000002</v>
      </c>
      <c r="P11" s="8">
        <v>972.13400000000001</v>
      </c>
      <c r="Q11" s="9">
        <v>32722.463000000003</v>
      </c>
    </row>
    <row r="12" spans="1:17" ht="12.75" customHeight="1" x14ac:dyDescent="0.2">
      <c r="A12" s="3" t="s">
        <v>11</v>
      </c>
      <c r="B12" s="8">
        <v>4</v>
      </c>
      <c r="C12" s="8">
        <v>1.3340000000000001</v>
      </c>
      <c r="D12" s="8">
        <v>1289</v>
      </c>
      <c r="E12" s="8">
        <v>680.56200000000001</v>
      </c>
      <c r="F12" s="8" t="s">
        <v>5</v>
      </c>
      <c r="G12" s="8" t="s">
        <v>5</v>
      </c>
      <c r="H12" s="8">
        <v>51.634</v>
      </c>
      <c r="I12" s="8">
        <v>188.45500000000001</v>
      </c>
      <c r="J12" s="8">
        <v>135</v>
      </c>
      <c r="K12" s="8">
        <v>132.56899999999999</v>
      </c>
      <c r="L12" s="8">
        <v>359</v>
      </c>
      <c r="M12" s="8">
        <v>286.57600000000002</v>
      </c>
      <c r="N12" s="8">
        <v>1</v>
      </c>
      <c r="O12" s="8">
        <v>1.07</v>
      </c>
      <c r="P12" s="8">
        <v>1408.232</v>
      </c>
      <c r="Q12" s="9">
        <v>2698.7979999999998</v>
      </c>
    </row>
    <row r="13" spans="1:17" ht="12.75" customHeight="1" x14ac:dyDescent="0.2">
      <c r="A13" s="3" t="s">
        <v>13</v>
      </c>
      <c r="B13" s="8" t="s">
        <v>5</v>
      </c>
      <c r="C13" s="8" t="s">
        <v>5</v>
      </c>
      <c r="D13" s="8">
        <v>53</v>
      </c>
      <c r="E13" s="8">
        <v>47.091000000000001</v>
      </c>
      <c r="F13" s="8">
        <v>10</v>
      </c>
      <c r="G13" s="8">
        <v>9.8849999999999998</v>
      </c>
      <c r="H13" s="8">
        <v>5903.0569999999998</v>
      </c>
      <c r="I13" s="8">
        <v>8927.8829999999998</v>
      </c>
      <c r="J13" s="8">
        <v>2215</v>
      </c>
      <c r="K13" s="8">
        <v>970.053</v>
      </c>
      <c r="L13" s="8">
        <v>15</v>
      </c>
      <c r="M13" s="8">
        <v>17.03</v>
      </c>
      <c r="N13" s="8">
        <v>20</v>
      </c>
      <c r="O13" s="8">
        <v>6.76</v>
      </c>
      <c r="P13" s="8">
        <v>2761.2570000000001</v>
      </c>
      <c r="Q13" s="9">
        <v>12739.959000000001</v>
      </c>
    </row>
    <row r="14" spans="1:17" ht="12.75" customHeight="1" x14ac:dyDescent="0.2">
      <c r="A14" s="3" t="s">
        <v>14</v>
      </c>
      <c r="B14" s="8">
        <v>158</v>
      </c>
      <c r="C14" s="8">
        <v>68.125</v>
      </c>
      <c r="D14" s="8">
        <v>130</v>
      </c>
      <c r="E14" s="8">
        <v>97.622</v>
      </c>
      <c r="F14" s="8" t="s">
        <v>5</v>
      </c>
      <c r="G14" s="8" t="s">
        <v>5</v>
      </c>
      <c r="H14" s="8">
        <v>979.45399999999995</v>
      </c>
      <c r="I14" s="8">
        <v>1256.076</v>
      </c>
      <c r="J14" s="8">
        <v>1299</v>
      </c>
      <c r="K14" s="8">
        <v>992.94399999999996</v>
      </c>
      <c r="L14" s="8">
        <v>336</v>
      </c>
      <c r="M14" s="8">
        <v>252.96799999999999</v>
      </c>
      <c r="N14" s="8" t="s">
        <v>5</v>
      </c>
      <c r="O14" s="8">
        <v>0.72899999999999998</v>
      </c>
      <c r="P14" s="8">
        <v>2037.3409999999999</v>
      </c>
      <c r="Q14" s="9">
        <v>4705.8049999999994</v>
      </c>
    </row>
    <row r="15" spans="1:17" ht="12.75" customHeight="1" x14ac:dyDescent="0.2">
      <c r="A15" s="3" t="s">
        <v>59</v>
      </c>
      <c r="B15" s="8">
        <v>27712</v>
      </c>
      <c r="C15" s="8">
        <v>3438.6619999999998</v>
      </c>
      <c r="D15" s="8">
        <v>21828</v>
      </c>
      <c r="E15" s="8">
        <v>8048.2089999999998</v>
      </c>
      <c r="F15" s="8" t="s">
        <v>5</v>
      </c>
      <c r="G15" s="8" t="s">
        <v>5</v>
      </c>
      <c r="H15" s="8">
        <v>62482.16</v>
      </c>
      <c r="I15" s="8">
        <v>36632.063000000002</v>
      </c>
      <c r="J15" s="8">
        <v>17249</v>
      </c>
      <c r="K15" s="8">
        <v>6368.4229999999998</v>
      </c>
      <c r="L15" s="8">
        <v>9717</v>
      </c>
      <c r="M15" s="8">
        <v>5090.7619999999997</v>
      </c>
      <c r="N15" s="8">
        <v>5471</v>
      </c>
      <c r="O15" s="8">
        <v>1872.287</v>
      </c>
      <c r="P15" s="8">
        <v>3180.4679999999998</v>
      </c>
      <c r="Q15" s="9">
        <v>64629.874000000003</v>
      </c>
    </row>
    <row r="16" spans="1:17" ht="12.75" customHeight="1" x14ac:dyDescent="0.2">
      <c r="A16" s="3" t="s">
        <v>17</v>
      </c>
      <c r="B16" s="8">
        <v>86469</v>
      </c>
      <c r="C16" s="8">
        <v>9716.9959999999992</v>
      </c>
      <c r="D16" s="8">
        <v>68</v>
      </c>
      <c r="E16" s="8">
        <v>6.0590000000000002</v>
      </c>
      <c r="F16" s="8">
        <v>1099</v>
      </c>
      <c r="G16" s="8">
        <v>873.476</v>
      </c>
      <c r="H16" s="8">
        <v>5086.482</v>
      </c>
      <c r="I16" s="8">
        <v>2911.4290000000001</v>
      </c>
      <c r="J16" s="8">
        <v>216</v>
      </c>
      <c r="K16" s="8">
        <v>37.79</v>
      </c>
      <c r="L16" s="8" t="s">
        <v>5</v>
      </c>
      <c r="M16" s="8" t="s">
        <v>5</v>
      </c>
      <c r="N16" s="8" t="s">
        <v>5</v>
      </c>
      <c r="O16" s="8" t="s">
        <v>5</v>
      </c>
      <c r="P16" s="8">
        <v>64.031000000000006</v>
      </c>
      <c r="Q16" s="9">
        <v>13608.781000000001</v>
      </c>
    </row>
    <row r="17" spans="1:17" ht="12.75" customHeight="1" x14ac:dyDescent="0.2">
      <c r="A17" s="18" t="s">
        <v>18</v>
      </c>
      <c r="B17" s="8">
        <v>185</v>
      </c>
      <c r="C17" s="8">
        <v>38.270000000000003</v>
      </c>
      <c r="D17" s="8">
        <v>9259</v>
      </c>
      <c r="E17" s="8">
        <v>3705.962</v>
      </c>
      <c r="F17" s="8">
        <v>125995</v>
      </c>
      <c r="G17" s="8">
        <v>63380.163999999997</v>
      </c>
      <c r="H17" s="8">
        <v>4718.9260000000004</v>
      </c>
      <c r="I17" s="8">
        <v>3804.393</v>
      </c>
      <c r="J17" s="8">
        <v>4084</v>
      </c>
      <c r="K17" s="8">
        <v>1349.9570000000001</v>
      </c>
      <c r="L17" s="8" t="s">
        <v>5</v>
      </c>
      <c r="M17" s="8" t="s">
        <v>5</v>
      </c>
      <c r="N17" s="8">
        <v>4377</v>
      </c>
      <c r="O17" s="8">
        <v>1564.8430000000001</v>
      </c>
      <c r="P17" s="8">
        <v>5486.884</v>
      </c>
      <c r="Q17" s="9">
        <v>79330.472999999984</v>
      </c>
    </row>
    <row r="18" spans="1:17" ht="12.75" customHeight="1" x14ac:dyDescent="0.2">
      <c r="A18" s="3" t="s">
        <v>19</v>
      </c>
      <c r="B18" s="8">
        <v>2139642</v>
      </c>
      <c r="C18" s="8">
        <v>285983.071</v>
      </c>
      <c r="D18" s="8">
        <v>311280</v>
      </c>
      <c r="E18" s="8">
        <v>92042.562000000005</v>
      </c>
      <c r="F18" s="8">
        <v>266953</v>
      </c>
      <c r="G18" s="8">
        <v>106080.462</v>
      </c>
      <c r="H18" s="8">
        <v>1311.6869999999999</v>
      </c>
      <c r="I18" s="8">
        <v>1400.4949999999999</v>
      </c>
      <c r="J18" s="8">
        <v>173047</v>
      </c>
      <c r="K18" s="8">
        <v>79951.804999999993</v>
      </c>
      <c r="L18" s="8">
        <v>49044</v>
      </c>
      <c r="M18" s="8">
        <v>81971.672999999995</v>
      </c>
      <c r="N18" s="8">
        <v>93253</v>
      </c>
      <c r="O18" s="8">
        <v>71463.407000000007</v>
      </c>
      <c r="P18" s="8">
        <v>60609.839</v>
      </c>
      <c r="Q18" s="9">
        <v>779503.31400000001</v>
      </c>
    </row>
    <row r="19" spans="1:17" ht="12.75" customHeight="1" x14ac:dyDescent="0.2">
      <c r="A19" s="3" t="s">
        <v>60</v>
      </c>
      <c r="B19" s="8">
        <v>3156801</v>
      </c>
      <c r="C19" s="8">
        <v>300089.978</v>
      </c>
      <c r="D19" s="8">
        <v>84715</v>
      </c>
      <c r="E19" s="8">
        <v>22683.034</v>
      </c>
      <c r="F19" s="8">
        <v>48120</v>
      </c>
      <c r="G19" s="8">
        <v>25437.987000000001</v>
      </c>
      <c r="H19" s="8" t="s">
        <v>5</v>
      </c>
      <c r="I19" s="8">
        <v>1.4350000000000001</v>
      </c>
      <c r="J19" s="8">
        <v>8881</v>
      </c>
      <c r="K19" s="8">
        <v>1877.481</v>
      </c>
      <c r="L19" s="8">
        <v>733</v>
      </c>
      <c r="M19" s="8">
        <v>2827.8629999999998</v>
      </c>
      <c r="N19" s="8">
        <v>1283</v>
      </c>
      <c r="O19" s="8">
        <v>389.03300000000002</v>
      </c>
      <c r="P19" s="8">
        <v>6308.7479999999996</v>
      </c>
      <c r="Q19" s="9">
        <v>359614.55900000007</v>
      </c>
    </row>
    <row r="20" spans="1:17" ht="12.75" customHeight="1" x14ac:dyDescent="0.2">
      <c r="A20" s="3" t="s">
        <v>50</v>
      </c>
      <c r="B20" s="8" t="s">
        <v>5</v>
      </c>
      <c r="C20" s="8" t="s">
        <v>5</v>
      </c>
      <c r="D20" s="8" t="s">
        <v>5</v>
      </c>
      <c r="E20" s="8" t="s">
        <v>5</v>
      </c>
      <c r="F20" s="8" t="s">
        <v>5</v>
      </c>
      <c r="G20" s="8" t="s">
        <v>5</v>
      </c>
      <c r="H20" s="8" t="s">
        <v>5</v>
      </c>
      <c r="I20" s="8" t="s">
        <v>5</v>
      </c>
      <c r="J20" s="8">
        <v>2485</v>
      </c>
      <c r="K20" s="8">
        <v>567.15700000000004</v>
      </c>
      <c r="L20" s="8" t="s">
        <v>5</v>
      </c>
      <c r="M20" s="8" t="s">
        <v>5</v>
      </c>
      <c r="N20" s="8" t="s">
        <v>5</v>
      </c>
      <c r="O20" s="8" t="s">
        <v>5</v>
      </c>
      <c r="P20" s="8" t="s">
        <v>5</v>
      </c>
      <c r="Q20" s="9">
        <v>567.15700000000004</v>
      </c>
    </row>
    <row r="21" spans="1:17" ht="12.75" customHeight="1" x14ac:dyDescent="0.2">
      <c r="A21" s="3" t="s">
        <v>21</v>
      </c>
      <c r="B21" s="8">
        <v>1753</v>
      </c>
      <c r="C21" s="8">
        <v>392.03100000000001</v>
      </c>
      <c r="D21" s="8">
        <v>1625</v>
      </c>
      <c r="E21" s="8">
        <v>641.39</v>
      </c>
      <c r="F21" s="8">
        <v>17526</v>
      </c>
      <c r="G21" s="8">
        <v>15510.829</v>
      </c>
      <c r="H21" s="8">
        <v>41046.038</v>
      </c>
      <c r="I21" s="8">
        <v>24206.587</v>
      </c>
      <c r="J21" s="8">
        <v>293</v>
      </c>
      <c r="K21" s="8">
        <v>139.23699999999999</v>
      </c>
      <c r="L21" s="8" t="s">
        <v>5</v>
      </c>
      <c r="M21" s="8" t="s">
        <v>5</v>
      </c>
      <c r="N21" s="8">
        <v>848</v>
      </c>
      <c r="O21" s="8">
        <v>997.72199999999998</v>
      </c>
      <c r="P21" s="8">
        <v>164.44200000000001</v>
      </c>
      <c r="Q21" s="9">
        <v>42052.238000000005</v>
      </c>
    </row>
    <row r="22" spans="1:17" ht="12.75" customHeight="1" x14ac:dyDescent="0.2">
      <c r="A22" s="3" t="s">
        <v>77</v>
      </c>
      <c r="B22" s="8" t="s">
        <v>5</v>
      </c>
      <c r="C22" s="8" t="s">
        <v>5</v>
      </c>
      <c r="D22" s="8" t="s">
        <v>5</v>
      </c>
      <c r="E22" s="8" t="s">
        <v>5</v>
      </c>
      <c r="F22" s="8">
        <v>972</v>
      </c>
      <c r="G22" s="8">
        <v>688.26400000000001</v>
      </c>
      <c r="H22" s="8" t="s">
        <v>5</v>
      </c>
      <c r="I22" s="8" t="s">
        <v>5</v>
      </c>
      <c r="J22" s="8" t="s">
        <v>5</v>
      </c>
      <c r="K22" s="8" t="s">
        <v>5</v>
      </c>
      <c r="L22" s="8" t="s">
        <v>5</v>
      </c>
      <c r="M22" s="8" t="s">
        <v>5</v>
      </c>
      <c r="N22" s="8" t="s">
        <v>5</v>
      </c>
      <c r="O22" s="8" t="s">
        <v>5</v>
      </c>
      <c r="P22" s="8">
        <v>26.869</v>
      </c>
      <c r="Q22" s="9">
        <v>715.13300000000004</v>
      </c>
    </row>
    <row r="23" spans="1:17" ht="12.75" customHeight="1" x14ac:dyDescent="0.2">
      <c r="A23" s="3" t="s">
        <v>22</v>
      </c>
      <c r="B23" s="8">
        <v>1029</v>
      </c>
      <c r="C23" s="8">
        <v>388.42200000000003</v>
      </c>
      <c r="D23" s="8">
        <v>11004</v>
      </c>
      <c r="E23" s="8">
        <v>4568.3990000000003</v>
      </c>
      <c r="F23" s="8" t="s">
        <v>5</v>
      </c>
      <c r="G23" s="8" t="s">
        <v>5</v>
      </c>
      <c r="H23" s="8">
        <v>3742.8829999999998</v>
      </c>
      <c r="I23" s="8">
        <v>4450.4430000000002</v>
      </c>
      <c r="J23" s="8">
        <v>744</v>
      </c>
      <c r="K23" s="8">
        <v>495.54700000000003</v>
      </c>
      <c r="L23" s="8">
        <v>25</v>
      </c>
      <c r="M23" s="8">
        <v>26.97</v>
      </c>
      <c r="N23" s="8">
        <v>6</v>
      </c>
      <c r="O23" s="8">
        <v>2.6789999999999998</v>
      </c>
      <c r="P23" s="8">
        <v>1676.6690000000001</v>
      </c>
      <c r="Q23" s="9">
        <v>11609.128999999999</v>
      </c>
    </row>
    <row r="24" spans="1:17" ht="12.75" customHeight="1" x14ac:dyDescent="0.2">
      <c r="A24" s="3" t="s">
        <v>25</v>
      </c>
      <c r="B24" s="8" t="s">
        <v>5</v>
      </c>
      <c r="C24" s="8" t="s">
        <v>5</v>
      </c>
      <c r="D24" s="8" t="s">
        <v>5</v>
      </c>
      <c r="E24" s="8" t="s">
        <v>5</v>
      </c>
      <c r="F24" s="8" t="s">
        <v>5</v>
      </c>
      <c r="G24" s="8" t="s">
        <v>5</v>
      </c>
      <c r="H24" s="8">
        <v>2233.8000000000002</v>
      </c>
      <c r="I24" s="8">
        <v>2946.9870000000001</v>
      </c>
      <c r="J24" s="8">
        <v>52</v>
      </c>
      <c r="K24" s="8">
        <v>120.80200000000001</v>
      </c>
      <c r="L24" s="8" t="s">
        <v>5</v>
      </c>
      <c r="M24" s="8">
        <v>10.75</v>
      </c>
      <c r="N24" s="8">
        <v>17</v>
      </c>
      <c r="O24" s="8">
        <v>12.4</v>
      </c>
      <c r="P24" s="8">
        <v>1278.8820000000001</v>
      </c>
      <c r="Q24" s="9">
        <v>4369.8209999999999</v>
      </c>
    </row>
    <row r="25" spans="1:17" ht="12.75" customHeight="1" x14ac:dyDescent="0.2">
      <c r="A25" s="3" t="s">
        <v>26</v>
      </c>
      <c r="B25" s="8">
        <v>138945</v>
      </c>
      <c r="C25" s="8">
        <v>28339.949000000001</v>
      </c>
      <c r="D25" s="8">
        <v>17612</v>
      </c>
      <c r="E25" s="8">
        <v>5567.2359999999999</v>
      </c>
      <c r="F25" s="8">
        <v>9678</v>
      </c>
      <c r="G25" s="8">
        <v>5821.375</v>
      </c>
      <c r="H25" s="8">
        <v>7806.1350000000002</v>
      </c>
      <c r="I25" s="8">
        <v>7116.7560000000003</v>
      </c>
      <c r="J25" s="8">
        <v>6614</v>
      </c>
      <c r="K25" s="8">
        <v>2437.9859999999999</v>
      </c>
      <c r="L25" s="8" t="s">
        <v>5</v>
      </c>
      <c r="M25" s="8" t="s">
        <v>5</v>
      </c>
      <c r="N25" s="8">
        <v>366</v>
      </c>
      <c r="O25" s="8">
        <v>173.89699999999999</v>
      </c>
      <c r="P25" s="8">
        <v>1230.462</v>
      </c>
      <c r="Q25" s="9">
        <v>50686.660999999993</v>
      </c>
    </row>
    <row r="26" spans="1:17" ht="12.75" customHeight="1" x14ac:dyDescent="0.2">
      <c r="A26" s="3" t="s">
        <v>27</v>
      </c>
      <c r="B26" s="8">
        <v>315</v>
      </c>
      <c r="C26" s="8">
        <v>151.869</v>
      </c>
      <c r="D26" s="8">
        <v>687</v>
      </c>
      <c r="E26" s="8">
        <v>454.28699999999998</v>
      </c>
      <c r="F26" s="8" t="s">
        <v>5</v>
      </c>
      <c r="G26" s="8" t="s">
        <v>5</v>
      </c>
      <c r="H26" s="8">
        <v>243.369</v>
      </c>
      <c r="I26" s="8">
        <v>603.58799999999997</v>
      </c>
      <c r="J26" s="8">
        <v>350</v>
      </c>
      <c r="K26" s="8">
        <v>273.67700000000002</v>
      </c>
      <c r="L26" s="8">
        <v>411</v>
      </c>
      <c r="M26" s="8">
        <v>409.524</v>
      </c>
      <c r="N26" s="8">
        <v>98</v>
      </c>
      <c r="O26" s="8">
        <v>72.978999999999999</v>
      </c>
      <c r="P26" s="8">
        <v>3139.1170000000002</v>
      </c>
      <c r="Q26" s="9">
        <v>5106.0410000000002</v>
      </c>
    </row>
    <row r="27" spans="1:17" ht="12.75" customHeight="1" x14ac:dyDescent="0.2">
      <c r="A27" s="3" t="s">
        <v>29</v>
      </c>
      <c r="B27" s="8" t="s">
        <v>5</v>
      </c>
      <c r="C27" s="8" t="s">
        <v>5</v>
      </c>
      <c r="D27" s="8">
        <v>5663</v>
      </c>
      <c r="E27" s="8">
        <v>1809.568</v>
      </c>
      <c r="F27" s="8" t="s">
        <v>5</v>
      </c>
      <c r="G27" s="8" t="s">
        <v>5</v>
      </c>
      <c r="H27" s="8">
        <v>23739.902999999998</v>
      </c>
      <c r="I27" s="8">
        <v>13727.492</v>
      </c>
      <c r="J27" s="8">
        <v>17579</v>
      </c>
      <c r="K27" s="8">
        <v>4115.741</v>
      </c>
      <c r="L27" s="8">
        <v>651</v>
      </c>
      <c r="M27" s="8">
        <v>338.71699999999998</v>
      </c>
      <c r="N27" s="8">
        <v>719</v>
      </c>
      <c r="O27" s="8">
        <v>497.01</v>
      </c>
      <c r="P27" s="8">
        <v>476.839</v>
      </c>
      <c r="Q27" s="9">
        <v>20966.366999999998</v>
      </c>
    </row>
    <row r="28" spans="1:17" ht="12.75" customHeight="1" x14ac:dyDescent="0.2">
      <c r="A28" s="3" t="s">
        <v>45</v>
      </c>
      <c r="B28" s="8" t="s">
        <v>5</v>
      </c>
      <c r="C28" s="8" t="s">
        <v>5</v>
      </c>
      <c r="D28" s="8" t="s">
        <v>5</v>
      </c>
      <c r="E28" s="8" t="s">
        <v>5</v>
      </c>
      <c r="F28" s="8" t="s">
        <v>5</v>
      </c>
      <c r="G28" s="8" t="s">
        <v>5</v>
      </c>
      <c r="H28" s="8">
        <v>69.337000000000003</v>
      </c>
      <c r="I28" s="8">
        <v>187.76400000000001</v>
      </c>
      <c r="J28" s="8">
        <v>67</v>
      </c>
      <c r="K28" s="8">
        <v>27.791</v>
      </c>
      <c r="L28" s="8">
        <v>163</v>
      </c>
      <c r="M28" s="8">
        <v>170.40600000000001</v>
      </c>
      <c r="N28" s="8" t="s">
        <v>5</v>
      </c>
      <c r="O28" s="8" t="s">
        <v>5</v>
      </c>
      <c r="P28" s="8">
        <v>181.64599999999999</v>
      </c>
      <c r="Q28" s="9">
        <v>567.60699999999997</v>
      </c>
    </row>
    <row r="29" spans="1:17" ht="12.75" customHeight="1" x14ac:dyDescent="0.2">
      <c r="A29" s="3" t="s">
        <v>34</v>
      </c>
      <c r="B29" s="8">
        <v>166905</v>
      </c>
      <c r="C29" s="8">
        <v>21122.879000000001</v>
      </c>
      <c r="D29" s="8">
        <v>103181</v>
      </c>
      <c r="E29" s="8">
        <v>26181.29</v>
      </c>
      <c r="F29" s="8">
        <v>46676</v>
      </c>
      <c r="G29" s="8">
        <v>23392.561000000002</v>
      </c>
      <c r="H29" s="8">
        <v>2349.3159999999998</v>
      </c>
      <c r="I29" s="8">
        <v>1263.836</v>
      </c>
      <c r="J29" s="8">
        <v>37718</v>
      </c>
      <c r="K29" s="8">
        <v>12582.626</v>
      </c>
      <c r="L29" s="8">
        <v>6499</v>
      </c>
      <c r="M29" s="8">
        <v>2107.9580000000001</v>
      </c>
      <c r="N29" s="8">
        <v>5700</v>
      </c>
      <c r="O29" s="8">
        <v>2245.0039999999999</v>
      </c>
      <c r="P29" s="8">
        <v>513.971</v>
      </c>
      <c r="Q29" s="9">
        <v>89411.125000000015</v>
      </c>
    </row>
    <row r="30" spans="1:17" ht="12.75" customHeight="1" x14ac:dyDescent="0.2">
      <c r="A30" s="3" t="s">
        <v>35</v>
      </c>
      <c r="B30" s="8">
        <v>59206</v>
      </c>
      <c r="C30" s="8">
        <v>8553.3130000000001</v>
      </c>
      <c r="D30" s="8">
        <v>23673</v>
      </c>
      <c r="E30" s="8">
        <v>7191.8419999999996</v>
      </c>
      <c r="F30" s="8">
        <v>17136</v>
      </c>
      <c r="G30" s="8">
        <v>10051.574000000001</v>
      </c>
      <c r="H30" s="8">
        <v>17233.295999999998</v>
      </c>
      <c r="I30" s="8">
        <v>9755.1229999999996</v>
      </c>
      <c r="J30" s="8">
        <v>1096</v>
      </c>
      <c r="K30" s="8">
        <v>587.47400000000005</v>
      </c>
      <c r="L30" s="8">
        <v>1102</v>
      </c>
      <c r="M30" s="8">
        <v>699.48</v>
      </c>
      <c r="N30" s="8" t="s">
        <v>5</v>
      </c>
      <c r="O30" s="8" t="s">
        <v>5</v>
      </c>
      <c r="P30" s="8">
        <v>435.12700000000001</v>
      </c>
      <c r="Q30" s="9">
        <v>37272.933000000005</v>
      </c>
    </row>
    <row r="31" spans="1:17" ht="12.75" customHeight="1" x14ac:dyDescent="0.2">
      <c r="A31" s="3" t="s">
        <v>36</v>
      </c>
      <c r="B31" s="8" t="s">
        <v>5</v>
      </c>
      <c r="C31" s="8" t="s">
        <v>5</v>
      </c>
      <c r="D31" s="8">
        <v>1504</v>
      </c>
      <c r="E31" s="8">
        <v>662.05499999999995</v>
      </c>
      <c r="F31" s="8" t="s">
        <v>5</v>
      </c>
      <c r="G31" s="8" t="s">
        <v>5</v>
      </c>
      <c r="H31" s="8">
        <v>57.835999999999999</v>
      </c>
      <c r="I31" s="8">
        <v>206.85900000000001</v>
      </c>
      <c r="J31" s="8">
        <v>68</v>
      </c>
      <c r="K31" s="8">
        <v>52.183</v>
      </c>
      <c r="L31" s="8">
        <v>303</v>
      </c>
      <c r="M31" s="8">
        <v>176.80099999999999</v>
      </c>
      <c r="N31" s="8">
        <v>13</v>
      </c>
      <c r="O31" s="8">
        <v>6.2960000000000003</v>
      </c>
      <c r="P31" s="8">
        <v>2102.393</v>
      </c>
      <c r="Q31" s="9">
        <v>3205.587</v>
      </c>
    </row>
    <row r="32" spans="1:17" ht="12.75" customHeight="1" x14ac:dyDescent="0.2">
      <c r="A32" s="3" t="s">
        <v>38</v>
      </c>
      <c r="B32" s="8">
        <v>51269</v>
      </c>
      <c r="C32" s="8">
        <v>8706.8259999999991</v>
      </c>
      <c r="D32" s="8">
        <v>172722</v>
      </c>
      <c r="E32" s="8">
        <v>87164.116999999998</v>
      </c>
      <c r="F32" s="8">
        <v>23634</v>
      </c>
      <c r="G32" s="8">
        <v>16988.852999999999</v>
      </c>
      <c r="H32" s="8">
        <v>1635.72</v>
      </c>
      <c r="I32" s="8">
        <v>2443.8110000000001</v>
      </c>
      <c r="J32" s="8">
        <v>134</v>
      </c>
      <c r="K32" s="8">
        <v>131.886</v>
      </c>
      <c r="L32" s="8">
        <v>601</v>
      </c>
      <c r="M32" s="8">
        <v>238.01</v>
      </c>
      <c r="N32" s="8">
        <v>59</v>
      </c>
      <c r="O32" s="8">
        <v>86.692999999999998</v>
      </c>
      <c r="P32" s="8">
        <v>21506.697</v>
      </c>
      <c r="Q32" s="9">
        <v>137267.89299999998</v>
      </c>
    </row>
    <row r="33" spans="1:17" ht="12.75" customHeight="1" x14ac:dyDescent="0.2">
      <c r="A33" s="3" t="s">
        <v>40</v>
      </c>
      <c r="B33" s="8" t="s">
        <v>5</v>
      </c>
      <c r="C33" s="8" t="s">
        <v>5</v>
      </c>
      <c r="D33" s="8">
        <v>1282</v>
      </c>
      <c r="E33" s="8">
        <v>444.01600000000002</v>
      </c>
      <c r="F33" s="8">
        <v>9072</v>
      </c>
      <c r="G33" s="8">
        <v>3146.06</v>
      </c>
      <c r="H33" s="8">
        <v>1699.259</v>
      </c>
      <c r="I33" s="8">
        <v>933.54100000000005</v>
      </c>
      <c r="J33" s="8">
        <v>84</v>
      </c>
      <c r="K33" s="8">
        <v>35.406999999999996</v>
      </c>
      <c r="L33" s="8" t="s">
        <v>5</v>
      </c>
      <c r="M33" s="8" t="s">
        <v>5</v>
      </c>
      <c r="N33" s="8" t="s">
        <v>5</v>
      </c>
      <c r="O33" s="8" t="s">
        <v>5</v>
      </c>
      <c r="P33" s="8">
        <v>29.091000000000001</v>
      </c>
      <c r="Q33" s="9">
        <v>4588.1150000000007</v>
      </c>
    </row>
    <row r="34" spans="1:17" ht="12.75" customHeight="1" x14ac:dyDescent="0.2">
      <c r="A34" s="3" t="s">
        <v>67</v>
      </c>
      <c r="B34" s="8">
        <v>1747</v>
      </c>
      <c r="C34" s="8">
        <v>165.12800000002608</v>
      </c>
      <c r="D34" s="8">
        <v>1952</v>
      </c>
      <c r="E34" s="8">
        <v>951.59700000000885</v>
      </c>
      <c r="F34" s="8">
        <v>904</v>
      </c>
      <c r="G34" s="8">
        <v>675.31799999991199</v>
      </c>
      <c r="H34" s="8">
        <v>971.21400000009453</v>
      </c>
      <c r="I34" s="8">
        <v>1657.0839999999152</v>
      </c>
      <c r="J34" s="8">
        <v>336</v>
      </c>
      <c r="K34" s="8">
        <v>181.95300000003772</v>
      </c>
      <c r="L34" s="8">
        <v>233</v>
      </c>
      <c r="M34" s="8">
        <v>198.5460000000021</v>
      </c>
      <c r="N34" s="8">
        <v>301</v>
      </c>
      <c r="O34" s="8">
        <v>431.88199999999779</v>
      </c>
      <c r="P34" s="8">
        <v>7681.8919999999925</v>
      </c>
      <c r="Q34" s="9">
        <v>11944.399999999892</v>
      </c>
    </row>
    <row r="35" spans="1:17" s="27" customFormat="1" ht="12.75" customHeight="1" x14ac:dyDescent="0.15">
      <c r="A35" s="27" t="s">
        <v>41</v>
      </c>
      <c r="B35" s="28">
        <v>5914750</v>
      </c>
      <c r="C35" s="28">
        <v>675227.45299999998</v>
      </c>
      <c r="D35" s="28">
        <v>1082363</v>
      </c>
      <c r="E35" s="28">
        <v>407325.946</v>
      </c>
      <c r="F35" s="28">
        <v>667682</v>
      </c>
      <c r="G35" s="28">
        <v>344086.245</v>
      </c>
      <c r="H35" s="28">
        <v>372824.26699999999</v>
      </c>
      <c r="I35" s="28">
        <v>325508.15100000001</v>
      </c>
      <c r="J35" s="28">
        <v>365342</v>
      </c>
      <c r="K35" s="28">
        <v>157474.40100000001</v>
      </c>
      <c r="L35" s="28">
        <v>96427</v>
      </c>
      <c r="M35" s="28">
        <v>111800.837</v>
      </c>
      <c r="N35" s="28">
        <v>125669</v>
      </c>
      <c r="O35" s="28">
        <v>84851.285999999993</v>
      </c>
      <c r="P35" s="28">
        <v>273106.239</v>
      </c>
      <c r="Q35" s="28">
        <v>2379378.5580000002</v>
      </c>
    </row>
    <row r="36" spans="1:17" ht="12.75" customHeight="1" x14ac:dyDescent="0.2">
      <c r="B36" s="39"/>
      <c r="C36" s="39"/>
      <c r="D36" s="39"/>
      <c r="E36" s="39"/>
      <c r="F36" s="39"/>
      <c r="G36" s="39"/>
      <c r="H36" s="39"/>
      <c r="I36" s="39"/>
      <c r="J36" s="39"/>
      <c r="K36" s="39"/>
      <c r="L36" s="40"/>
      <c r="M36" s="41"/>
      <c r="N36" s="41"/>
      <c r="O36" s="41"/>
      <c r="P36" s="41"/>
      <c r="Q36" s="38"/>
    </row>
    <row r="37" spans="1:17" ht="12.75" customHeight="1" x14ac:dyDescent="0.2">
      <c r="A37" s="5" t="s">
        <v>54</v>
      </c>
      <c r="Q37" s="10"/>
    </row>
    <row r="38" spans="1:17" ht="12.75" customHeight="1" x14ac:dyDescent="0.2">
      <c r="A38" s="31" t="s">
        <v>70</v>
      </c>
      <c r="Q38" s="10"/>
    </row>
    <row r="39" spans="1:17" ht="12.75" customHeight="1" x14ac:dyDescent="0.2">
      <c r="A39" s="6"/>
      <c r="Q39" s="10"/>
    </row>
    <row r="40" spans="1:17" ht="12.75" customHeight="1" x14ac:dyDescent="0.2">
      <c r="A40" s="2" t="s">
        <v>53</v>
      </c>
    </row>
    <row r="41" spans="1:17" ht="12.75" customHeight="1" x14ac:dyDescent="0.2">
      <c r="A41" s="3" t="s">
        <v>62</v>
      </c>
    </row>
    <row r="42" spans="1:17" ht="12.75" customHeight="1" x14ac:dyDescent="0.2">
      <c r="A42" s="3" t="s">
        <v>75</v>
      </c>
    </row>
    <row r="43" spans="1:17" ht="12.75" customHeight="1" x14ac:dyDescent="0.2">
      <c r="A43" s="3" t="s">
        <v>63</v>
      </c>
    </row>
    <row r="44" spans="1:17" ht="12.75" customHeight="1" x14ac:dyDescent="0.2">
      <c r="A44" s="3" t="s">
        <v>76</v>
      </c>
    </row>
    <row r="45" spans="1:17" ht="12.75" customHeight="1" x14ac:dyDescent="0.2">
      <c r="A45" s="3" t="s">
        <v>66</v>
      </c>
    </row>
    <row r="46" spans="1:17" ht="12.75" customHeight="1" x14ac:dyDescent="0.2">
      <c r="A46" s="3" t="s">
        <v>71</v>
      </c>
    </row>
    <row r="47" spans="1:17" ht="12.75" customHeight="1" x14ac:dyDescent="0.2"/>
    <row r="48" spans="1:17" ht="12.75" customHeight="1" x14ac:dyDescent="0.2">
      <c r="A48" s="7" t="s">
        <v>55</v>
      </c>
    </row>
    <row r="49" spans="1:1" ht="12.75" customHeight="1" x14ac:dyDescent="0.2">
      <c r="A49" s="6" t="s">
        <v>56</v>
      </c>
    </row>
    <row r="50" spans="1:1" ht="12.75" customHeight="1" x14ac:dyDescent="0.2">
      <c r="A50" s="4" t="s">
        <v>46</v>
      </c>
    </row>
    <row r="51" spans="1:1" ht="12.75" customHeight="1" x14ac:dyDescent="0.2"/>
    <row r="52" spans="1:1" ht="12.75" customHeight="1" x14ac:dyDescent="0.2"/>
    <row r="53" spans="1:1" ht="12.75" customHeight="1" x14ac:dyDescent="0.2"/>
    <row r="54" spans="1:1" ht="12.75" customHeight="1" x14ac:dyDescent="0.2"/>
    <row r="55" spans="1:1" ht="12.75" customHeight="1" x14ac:dyDescent="0.2"/>
    <row r="56" spans="1:1" ht="12.75" customHeight="1" x14ac:dyDescent="0.2"/>
    <row r="57" spans="1:1" ht="12.75" customHeight="1" x14ac:dyDescent="0.2"/>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73"/>
  <sheetViews>
    <sheetView zoomScaleNormal="100" workbookViewId="0"/>
  </sheetViews>
  <sheetFormatPr defaultRowHeight="11.25" x14ac:dyDescent="0.2"/>
  <cols>
    <col min="1" max="1" width="17.85546875" style="3" customWidth="1"/>
    <col min="2" max="11" width="8.7109375" style="3" customWidth="1"/>
    <col min="12" max="12" width="7.85546875" style="3" bestFit="1" customWidth="1"/>
    <col min="13" max="15" width="8.7109375" style="3" customWidth="1"/>
    <col min="16" max="17" width="11.7109375" style="3" customWidth="1"/>
    <col min="18" max="16384" width="9.140625" style="3"/>
  </cols>
  <sheetData>
    <row r="1" spans="1:17" s="22" customFormat="1" ht="17.25" x14ac:dyDescent="0.25">
      <c r="A1" s="1" t="s">
        <v>81</v>
      </c>
    </row>
    <row r="2" spans="1:17" ht="11.25" customHeight="1" x14ac:dyDescent="0.2">
      <c r="A2" s="13"/>
    </row>
    <row r="3" spans="1:17" ht="25.5" customHeight="1" x14ac:dyDescent="0.2">
      <c r="A3" s="103" t="s">
        <v>47</v>
      </c>
      <c r="B3" s="105" t="s">
        <v>48</v>
      </c>
      <c r="C3" s="105"/>
      <c r="D3" s="106" t="s">
        <v>72</v>
      </c>
      <c r="E3" s="106"/>
      <c r="F3" s="105" t="s">
        <v>49</v>
      </c>
      <c r="G3" s="105"/>
      <c r="H3" s="105" t="s">
        <v>65</v>
      </c>
      <c r="I3" s="105"/>
      <c r="J3" s="105" t="s">
        <v>0</v>
      </c>
      <c r="K3" s="105"/>
      <c r="L3" s="102" t="s">
        <v>1</v>
      </c>
      <c r="M3" s="102"/>
      <c r="N3" s="102" t="s">
        <v>68</v>
      </c>
      <c r="O3" s="102"/>
      <c r="P3" s="32" t="s">
        <v>69</v>
      </c>
      <c r="Q3" s="32" t="s">
        <v>58</v>
      </c>
    </row>
    <row r="4" spans="1:17" s="10" customFormat="1"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17" ht="12.75" customHeight="1"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17" ht="12.75" customHeight="1" x14ac:dyDescent="0.2">
      <c r="A6" s="3" t="s">
        <v>4</v>
      </c>
      <c r="B6" s="8">
        <v>17</v>
      </c>
      <c r="C6" s="8">
        <v>12.439</v>
      </c>
      <c r="D6" s="8">
        <v>69</v>
      </c>
      <c r="E6" s="8">
        <v>24.273</v>
      </c>
      <c r="F6" s="8" t="s">
        <v>5</v>
      </c>
      <c r="G6" s="8" t="s">
        <v>5</v>
      </c>
      <c r="H6" s="8">
        <v>104.902</v>
      </c>
      <c r="I6" s="8">
        <v>144.655</v>
      </c>
      <c r="J6" s="8">
        <v>269</v>
      </c>
      <c r="K6" s="8">
        <v>163.96299999999999</v>
      </c>
      <c r="L6" s="8">
        <v>30</v>
      </c>
      <c r="M6" s="12">
        <v>31.850999999999999</v>
      </c>
      <c r="N6" s="12" t="s">
        <v>5</v>
      </c>
      <c r="O6" s="12" t="s">
        <v>5</v>
      </c>
      <c r="P6" s="12">
        <v>914.01700000000005</v>
      </c>
      <c r="Q6" s="11">
        <v>1291.1980000000001</v>
      </c>
    </row>
    <row r="7" spans="1:17" ht="12.75" customHeight="1" x14ac:dyDescent="0.2">
      <c r="A7" s="3" t="s">
        <v>6</v>
      </c>
      <c r="B7" s="8">
        <v>6</v>
      </c>
      <c r="C7" s="8">
        <v>2.4</v>
      </c>
      <c r="D7" s="8">
        <v>300024</v>
      </c>
      <c r="E7" s="8">
        <v>144134.785</v>
      </c>
      <c r="F7" s="8">
        <v>90600</v>
      </c>
      <c r="G7" s="8">
        <v>96294.115000000005</v>
      </c>
      <c r="H7" s="8">
        <v>210323.101</v>
      </c>
      <c r="I7" s="8">
        <v>269930.12800000003</v>
      </c>
      <c r="J7" s="8">
        <v>77473</v>
      </c>
      <c r="K7" s="8">
        <v>46445.474999999999</v>
      </c>
      <c r="L7" s="8">
        <v>22712</v>
      </c>
      <c r="M7" s="12">
        <v>15082.662</v>
      </c>
      <c r="N7" s="12">
        <v>19552</v>
      </c>
      <c r="O7" s="12">
        <v>6382.3140000000003</v>
      </c>
      <c r="P7" s="12">
        <v>151767.31</v>
      </c>
      <c r="Q7" s="11">
        <v>730038.18900000001</v>
      </c>
    </row>
    <row r="8" spans="1:17" ht="12.75" customHeight="1" x14ac:dyDescent="0.2">
      <c r="A8" s="3" t="s">
        <v>7</v>
      </c>
      <c r="B8" s="8" t="s">
        <v>5</v>
      </c>
      <c r="C8" s="8" t="s">
        <v>5</v>
      </c>
      <c r="D8" s="8" t="s">
        <v>5</v>
      </c>
      <c r="E8" s="8" t="s">
        <v>5</v>
      </c>
      <c r="F8" s="8">
        <v>2113</v>
      </c>
      <c r="G8" s="8">
        <v>2052.846</v>
      </c>
      <c r="H8" s="8" t="s">
        <v>5</v>
      </c>
      <c r="I8" s="8">
        <v>1.5</v>
      </c>
      <c r="J8" s="8" t="s">
        <v>5</v>
      </c>
      <c r="K8" s="8" t="s">
        <v>5</v>
      </c>
      <c r="L8" s="8" t="s">
        <v>5</v>
      </c>
      <c r="M8" s="12" t="s">
        <v>5</v>
      </c>
      <c r="N8" s="12" t="s">
        <v>5</v>
      </c>
      <c r="O8" s="12" t="s">
        <v>5</v>
      </c>
      <c r="P8" s="12">
        <v>25.353999999999999</v>
      </c>
      <c r="Q8" s="11">
        <v>2079.6999999999998</v>
      </c>
    </row>
    <row r="9" spans="1:17" ht="12.75" customHeight="1" x14ac:dyDescent="0.2">
      <c r="A9" s="3" t="s">
        <v>8</v>
      </c>
      <c r="B9" s="8" t="s">
        <v>5</v>
      </c>
      <c r="C9" s="8" t="s">
        <v>5</v>
      </c>
      <c r="D9" s="8">
        <v>332</v>
      </c>
      <c r="E9" s="8">
        <v>229.816</v>
      </c>
      <c r="F9" s="8">
        <v>51</v>
      </c>
      <c r="G9" s="8">
        <v>38.143000000000001</v>
      </c>
      <c r="H9" s="8">
        <v>9.5269999999999992</v>
      </c>
      <c r="I9" s="8">
        <v>134.672</v>
      </c>
      <c r="J9" s="8" t="s">
        <v>5</v>
      </c>
      <c r="K9" s="8" t="s">
        <v>5</v>
      </c>
      <c r="L9" s="8" t="s">
        <v>5</v>
      </c>
      <c r="M9" s="12" t="s">
        <v>5</v>
      </c>
      <c r="N9" s="12" t="s">
        <v>5</v>
      </c>
      <c r="O9" s="12" t="s">
        <v>5</v>
      </c>
      <c r="P9" s="12">
        <v>3656.6529999999998</v>
      </c>
      <c r="Q9" s="11">
        <v>4060.2839999999997</v>
      </c>
    </row>
    <row r="10" spans="1:17" ht="12.75" customHeight="1" x14ac:dyDescent="0.2">
      <c r="A10" s="3" t="s">
        <v>9</v>
      </c>
      <c r="B10" s="8" t="s">
        <v>5</v>
      </c>
      <c r="C10" s="8" t="s">
        <v>5</v>
      </c>
      <c r="D10" s="8">
        <v>561</v>
      </c>
      <c r="E10" s="8">
        <v>453.18799999999999</v>
      </c>
      <c r="F10" s="8" t="s">
        <v>5</v>
      </c>
      <c r="G10" s="8" t="s">
        <v>5</v>
      </c>
      <c r="H10" s="8">
        <v>4.9649999999999999</v>
      </c>
      <c r="I10" s="8">
        <v>61.109000000000002</v>
      </c>
      <c r="J10" s="8" t="s">
        <v>5</v>
      </c>
      <c r="K10" s="8" t="s">
        <v>5</v>
      </c>
      <c r="L10" s="8" t="s">
        <v>5</v>
      </c>
      <c r="M10" s="12" t="s">
        <v>5</v>
      </c>
      <c r="N10" s="12" t="s">
        <v>5</v>
      </c>
      <c r="O10" s="12" t="s">
        <v>5</v>
      </c>
      <c r="P10" s="12">
        <v>707.32299999999998</v>
      </c>
      <c r="Q10" s="11">
        <v>1220.6199999999999</v>
      </c>
    </row>
    <row r="11" spans="1:17" ht="12.75" customHeight="1" x14ac:dyDescent="0.2">
      <c r="A11" s="3" t="s">
        <v>10</v>
      </c>
      <c r="B11" s="8" t="s">
        <v>5</v>
      </c>
      <c r="C11" s="8" t="s">
        <v>5</v>
      </c>
      <c r="D11" s="8">
        <v>587</v>
      </c>
      <c r="E11" s="8">
        <v>804.80200000000002</v>
      </c>
      <c r="F11" s="8" t="s">
        <v>5</v>
      </c>
      <c r="G11" s="8" t="s">
        <v>5</v>
      </c>
      <c r="H11" s="8" t="s">
        <v>5</v>
      </c>
      <c r="I11" s="8" t="s">
        <v>5</v>
      </c>
      <c r="J11" s="8" t="s">
        <v>5</v>
      </c>
      <c r="K11" s="8" t="s">
        <v>5</v>
      </c>
      <c r="L11" s="8" t="s">
        <v>5</v>
      </c>
      <c r="M11" s="12" t="s">
        <v>5</v>
      </c>
      <c r="N11" s="12" t="s">
        <v>5</v>
      </c>
      <c r="O11" s="12" t="s">
        <v>5</v>
      </c>
      <c r="P11" s="12">
        <v>712.923</v>
      </c>
      <c r="Q11" s="11">
        <v>1517.7249999999999</v>
      </c>
    </row>
    <row r="12" spans="1:17" ht="12.75" customHeight="1" x14ac:dyDescent="0.2">
      <c r="A12" s="3" t="s">
        <v>61</v>
      </c>
      <c r="B12" s="8">
        <v>103054</v>
      </c>
      <c r="C12" s="8">
        <v>10555.206</v>
      </c>
      <c r="D12" s="8">
        <v>3750</v>
      </c>
      <c r="E12" s="8">
        <v>1441.854</v>
      </c>
      <c r="F12" s="8">
        <v>21079</v>
      </c>
      <c r="G12" s="8">
        <v>13003.575000000001</v>
      </c>
      <c r="H12" s="8">
        <v>3242.1979999999999</v>
      </c>
      <c r="I12" s="8">
        <v>2284.4470000000001</v>
      </c>
      <c r="J12" s="8">
        <v>3391</v>
      </c>
      <c r="K12" s="8">
        <v>1384.184</v>
      </c>
      <c r="L12" s="8">
        <v>116</v>
      </c>
      <c r="M12" s="12">
        <v>348.77199999999999</v>
      </c>
      <c r="N12" s="12">
        <v>642</v>
      </c>
      <c r="O12" s="12">
        <v>148.85</v>
      </c>
      <c r="P12" s="12">
        <v>1179.8800000000001</v>
      </c>
      <c r="Q12" s="11">
        <v>30346.768000000004</v>
      </c>
    </row>
    <row r="13" spans="1:17" ht="12.75" customHeight="1" x14ac:dyDescent="0.2">
      <c r="A13" s="3" t="s">
        <v>11</v>
      </c>
      <c r="B13" s="8">
        <v>36</v>
      </c>
      <c r="C13" s="8">
        <v>18.552</v>
      </c>
      <c r="D13" s="8">
        <v>1260</v>
      </c>
      <c r="E13" s="8">
        <v>853.39400000000001</v>
      </c>
      <c r="F13" s="8" t="s">
        <v>5</v>
      </c>
      <c r="G13" s="8" t="s">
        <v>5</v>
      </c>
      <c r="H13" s="8">
        <v>65.045000000000002</v>
      </c>
      <c r="I13" s="8">
        <v>211.745</v>
      </c>
      <c r="J13" s="8">
        <v>215</v>
      </c>
      <c r="K13" s="8">
        <v>184.56100000000001</v>
      </c>
      <c r="L13" s="8">
        <v>216</v>
      </c>
      <c r="M13" s="12">
        <v>203.779</v>
      </c>
      <c r="N13" s="12">
        <v>17</v>
      </c>
      <c r="O13" s="12">
        <v>13.474</v>
      </c>
      <c r="P13" s="12">
        <v>1632.9670000000001</v>
      </c>
      <c r="Q13" s="11">
        <v>3119.4719999999998</v>
      </c>
    </row>
    <row r="14" spans="1:17" ht="12.75" customHeight="1" x14ac:dyDescent="0.2">
      <c r="A14" s="3" t="s">
        <v>13</v>
      </c>
      <c r="B14" s="8" t="s">
        <v>5</v>
      </c>
      <c r="C14" s="8" t="s">
        <v>5</v>
      </c>
      <c r="D14" s="8">
        <v>3</v>
      </c>
      <c r="E14" s="8">
        <v>2.46</v>
      </c>
      <c r="F14" s="8">
        <v>45</v>
      </c>
      <c r="G14" s="8">
        <v>71.641000000000005</v>
      </c>
      <c r="H14" s="8">
        <v>9846.8459999999995</v>
      </c>
      <c r="I14" s="8">
        <v>13622.754000000001</v>
      </c>
      <c r="J14" s="8">
        <v>2035</v>
      </c>
      <c r="K14" s="8">
        <v>993.89200000000005</v>
      </c>
      <c r="L14" s="8">
        <v>2</v>
      </c>
      <c r="M14" s="12">
        <v>50.537999999999997</v>
      </c>
      <c r="N14" s="12">
        <v>147</v>
      </c>
      <c r="O14" s="12">
        <v>64.677999999999997</v>
      </c>
      <c r="P14" s="12">
        <v>2499.4659999999999</v>
      </c>
      <c r="Q14" s="11">
        <v>17306.429</v>
      </c>
    </row>
    <row r="15" spans="1:17" ht="12.75" customHeight="1" x14ac:dyDescent="0.2">
      <c r="A15" s="3" t="s">
        <v>14</v>
      </c>
      <c r="B15" s="8" t="s">
        <v>5</v>
      </c>
      <c r="C15" s="8" t="s">
        <v>5</v>
      </c>
      <c r="D15" s="8">
        <v>130</v>
      </c>
      <c r="E15" s="8">
        <v>116.825</v>
      </c>
      <c r="F15" s="8" t="s">
        <v>5</v>
      </c>
      <c r="G15" s="8" t="s">
        <v>5</v>
      </c>
      <c r="H15" s="8">
        <v>1107.6099999999999</v>
      </c>
      <c r="I15" s="8">
        <v>1419.8520000000001</v>
      </c>
      <c r="J15" s="8">
        <v>906</v>
      </c>
      <c r="K15" s="8">
        <v>724.70399999999995</v>
      </c>
      <c r="L15" s="8">
        <v>23</v>
      </c>
      <c r="M15" s="12">
        <v>22.603999999999999</v>
      </c>
      <c r="N15" s="12">
        <v>4</v>
      </c>
      <c r="O15" s="12">
        <v>7.04</v>
      </c>
      <c r="P15" s="12">
        <v>2636.223</v>
      </c>
      <c r="Q15" s="11">
        <v>4928.2479999999996</v>
      </c>
    </row>
    <row r="16" spans="1:17" ht="12.75" customHeight="1" x14ac:dyDescent="0.2">
      <c r="A16" s="3" t="s">
        <v>15</v>
      </c>
      <c r="B16" s="8" t="s">
        <v>5</v>
      </c>
      <c r="C16" s="8" t="s">
        <v>5</v>
      </c>
      <c r="D16" s="8">
        <v>1</v>
      </c>
      <c r="E16" s="8">
        <v>2.927</v>
      </c>
      <c r="F16" s="8" t="s">
        <v>5</v>
      </c>
      <c r="G16" s="8" t="s">
        <v>5</v>
      </c>
      <c r="H16" s="8">
        <v>24.888999999999999</v>
      </c>
      <c r="I16" s="8">
        <v>31.073</v>
      </c>
      <c r="J16" s="8" t="s">
        <v>5</v>
      </c>
      <c r="K16" s="8" t="s">
        <v>5</v>
      </c>
      <c r="L16" s="8" t="s">
        <v>5</v>
      </c>
      <c r="M16" s="12" t="s">
        <v>5</v>
      </c>
      <c r="N16" s="12">
        <v>1</v>
      </c>
      <c r="O16" s="12">
        <v>2.2749999999999999</v>
      </c>
      <c r="P16" s="12">
        <v>644.78899999999999</v>
      </c>
      <c r="Q16" s="11">
        <v>681.06399999999996</v>
      </c>
    </row>
    <row r="17" spans="1:17" ht="12.75" customHeight="1" x14ac:dyDescent="0.2">
      <c r="A17" s="18" t="s">
        <v>59</v>
      </c>
      <c r="B17" s="8">
        <v>42</v>
      </c>
      <c r="C17" s="8">
        <v>18.747</v>
      </c>
      <c r="D17" s="8">
        <v>16936</v>
      </c>
      <c r="E17" s="8">
        <v>6860.99</v>
      </c>
      <c r="F17" s="8">
        <v>1169</v>
      </c>
      <c r="G17" s="8">
        <v>1113.67</v>
      </c>
      <c r="H17" s="8">
        <v>61318.868000000002</v>
      </c>
      <c r="I17" s="8">
        <v>56571.620999999999</v>
      </c>
      <c r="J17" s="8">
        <v>12942</v>
      </c>
      <c r="K17" s="8">
        <v>6500.509</v>
      </c>
      <c r="L17" s="8">
        <v>6515</v>
      </c>
      <c r="M17" s="12">
        <v>3583.1509999999998</v>
      </c>
      <c r="N17" s="12">
        <v>8991</v>
      </c>
      <c r="O17" s="12">
        <v>3446.78</v>
      </c>
      <c r="P17" s="12">
        <v>3305.5929999999998</v>
      </c>
      <c r="Q17" s="11">
        <v>81403.060999999987</v>
      </c>
    </row>
    <row r="18" spans="1:17" ht="12.75" customHeight="1" x14ac:dyDescent="0.2">
      <c r="A18" s="3" t="s">
        <v>17</v>
      </c>
      <c r="B18" s="8" t="s">
        <v>5</v>
      </c>
      <c r="C18" s="8" t="s">
        <v>5</v>
      </c>
      <c r="D18" s="8">
        <v>44</v>
      </c>
      <c r="E18" s="8">
        <v>17.789000000000001</v>
      </c>
      <c r="F18" s="8">
        <v>1454</v>
      </c>
      <c r="G18" s="8">
        <v>1220.396</v>
      </c>
      <c r="H18" s="8">
        <v>7836.0950000000003</v>
      </c>
      <c r="I18" s="8">
        <v>8055.8180000000002</v>
      </c>
      <c r="J18" s="8" t="s">
        <v>5</v>
      </c>
      <c r="K18" s="8" t="s">
        <v>5</v>
      </c>
      <c r="L18" s="8" t="s">
        <v>5</v>
      </c>
      <c r="M18" s="12" t="s">
        <v>5</v>
      </c>
      <c r="N18" s="12" t="s">
        <v>5</v>
      </c>
      <c r="O18" s="12" t="s">
        <v>5</v>
      </c>
      <c r="P18" s="12">
        <v>200.47499999999999</v>
      </c>
      <c r="Q18" s="11">
        <v>9494.478000000001</v>
      </c>
    </row>
    <row r="19" spans="1:17" ht="12.75" customHeight="1" x14ac:dyDescent="0.2">
      <c r="A19" s="3" t="s">
        <v>18</v>
      </c>
      <c r="B19" s="8">
        <v>585</v>
      </c>
      <c r="C19" s="8">
        <v>161.60599999999999</v>
      </c>
      <c r="D19" s="8">
        <v>1925</v>
      </c>
      <c r="E19" s="8">
        <v>937.66499999999996</v>
      </c>
      <c r="F19" s="8">
        <v>102964</v>
      </c>
      <c r="G19" s="8">
        <v>70400.921000000002</v>
      </c>
      <c r="H19" s="8">
        <v>5376.2309999999998</v>
      </c>
      <c r="I19" s="8">
        <v>4252.4709999999995</v>
      </c>
      <c r="J19" s="8">
        <v>4692</v>
      </c>
      <c r="K19" s="8">
        <v>1924.518</v>
      </c>
      <c r="L19" s="8" t="s">
        <v>5</v>
      </c>
      <c r="M19" s="12" t="s">
        <v>5</v>
      </c>
      <c r="N19" s="12">
        <v>2202</v>
      </c>
      <c r="O19" s="12">
        <v>783.68499999999995</v>
      </c>
      <c r="P19" s="12">
        <v>9316.1370000000006</v>
      </c>
      <c r="Q19" s="11">
        <v>87778.002999999997</v>
      </c>
    </row>
    <row r="20" spans="1:17" ht="12.75" customHeight="1" x14ac:dyDescent="0.2">
      <c r="A20" s="3" t="s">
        <v>19</v>
      </c>
      <c r="B20" s="8">
        <v>1889912</v>
      </c>
      <c r="C20" s="8">
        <v>250037.49799999999</v>
      </c>
      <c r="D20" s="8">
        <v>276519</v>
      </c>
      <c r="E20" s="8">
        <v>90302.619000000006</v>
      </c>
      <c r="F20" s="8">
        <v>266357</v>
      </c>
      <c r="G20" s="8">
        <v>123175.337</v>
      </c>
      <c r="H20" s="8">
        <v>787.66099999999994</v>
      </c>
      <c r="I20" s="8">
        <v>928.43</v>
      </c>
      <c r="J20" s="8">
        <v>179036</v>
      </c>
      <c r="K20" s="8">
        <v>100017.947</v>
      </c>
      <c r="L20" s="8">
        <v>73309</v>
      </c>
      <c r="M20" s="12">
        <v>76823.995999999999</v>
      </c>
      <c r="N20" s="12">
        <v>65717</v>
      </c>
      <c r="O20" s="12">
        <v>47858.3</v>
      </c>
      <c r="P20" s="12">
        <v>77414.627999999997</v>
      </c>
      <c r="Q20" s="11">
        <v>766557.75500000012</v>
      </c>
    </row>
    <row r="21" spans="1:17" ht="12.75" customHeight="1" x14ac:dyDescent="0.2">
      <c r="A21" s="3" t="s">
        <v>60</v>
      </c>
      <c r="B21" s="8">
        <v>3196476</v>
      </c>
      <c r="C21" s="8">
        <v>361896.15100000001</v>
      </c>
      <c r="D21" s="8">
        <v>85294</v>
      </c>
      <c r="E21" s="8">
        <v>23150.129000000001</v>
      </c>
      <c r="F21" s="8">
        <v>39010</v>
      </c>
      <c r="G21" s="8">
        <v>34630.362999999998</v>
      </c>
      <c r="H21" s="8">
        <v>555.01300000000003</v>
      </c>
      <c r="I21" s="8">
        <v>615.67999999999995</v>
      </c>
      <c r="J21" s="8">
        <v>8608</v>
      </c>
      <c r="K21" s="8">
        <v>2330.623</v>
      </c>
      <c r="L21" s="8">
        <v>4583</v>
      </c>
      <c r="M21" s="12">
        <v>2864.107</v>
      </c>
      <c r="N21" s="12">
        <v>4631</v>
      </c>
      <c r="O21" s="12">
        <v>1399.6189999999999</v>
      </c>
      <c r="P21" s="12">
        <v>2893.4279999999999</v>
      </c>
      <c r="Q21" s="11">
        <v>429780.1</v>
      </c>
    </row>
    <row r="22" spans="1:17" ht="12.75" customHeight="1" x14ac:dyDescent="0.2">
      <c r="A22" s="3" t="s">
        <v>21</v>
      </c>
      <c r="B22" s="8">
        <v>8572</v>
      </c>
      <c r="C22" s="8">
        <v>1791.4359999999999</v>
      </c>
      <c r="D22" s="8">
        <v>831</v>
      </c>
      <c r="E22" s="8">
        <v>454.63499999999999</v>
      </c>
      <c r="F22" s="8">
        <v>12951</v>
      </c>
      <c r="G22" s="8">
        <v>14072.146000000001</v>
      </c>
      <c r="H22" s="8">
        <v>20930.406999999999</v>
      </c>
      <c r="I22" s="8">
        <v>19092.185000000001</v>
      </c>
      <c r="J22" s="8">
        <v>8</v>
      </c>
      <c r="K22" s="8">
        <v>4.0629999999999997</v>
      </c>
      <c r="L22" s="8" t="s">
        <v>5</v>
      </c>
      <c r="M22" s="12" t="s">
        <v>5</v>
      </c>
      <c r="N22" s="12">
        <v>281</v>
      </c>
      <c r="O22" s="12">
        <v>104.864</v>
      </c>
      <c r="P22" s="12">
        <v>704.25900000000001</v>
      </c>
      <c r="Q22" s="11">
        <v>36222.588000000003</v>
      </c>
    </row>
    <row r="23" spans="1:17" ht="12.75" customHeight="1" x14ac:dyDescent="0.2">
      <c r="A23" s="3" t="s">
        <v>44</v>
      </c>
      <c r="B23" s="8" t="s">
        <v>5</v>
      </c>
      <c r="C23" s="8" t="s">
        <v>5</v>
      </c>
      <c r="D23" s="8" t="s">
        <v>5</v>
      </c>
      <c r="E23" s="8" t="s">
        <v>5</v>
      </c>
      <c r="F23" s="8" t="s">
        <v>5</v>
      </c>
      <c r="G23" s="8" t="s">
        <v>5</v>
      </c>
      <c r="H23" s="8" t="s">
        <v>5</v>
      </c>
      <c r="I23" s="8" t="s">
        <v>5</v>
      </c>
      <c r="J23" s="8" t="s">
        <v>5</v>
      </c>
      <c r="K23" s="8" t="s">
        <v>5</v>
      </c>
      <c r="L23" s="8" t="s">
        <v>5</v>
      </c>
      <c r="M23" s="12" t="s">
        <v>5</v>
      </c>
      <c r="N23" s="12">
        <v>78</v>
      </c>
      <c r="O23" s="12">
        <v>237.173</v>
      </c>
      <c r="P23" s="12">
        <v>381.36399999999998</v>
      </c>
      <c r="Q23" s="11">
        <v>617.53700000000003</v>
      </c>
    </row>
    <row r="24" spans="1:17" ht="12.75" customHeight="1" x14ac:dyDescent="0.2">
      <c r="A24" s="3" t="s">
        <v>22</v>
      </c>
      <c r="B24" s="8">
        <v>503</v>
      </c>
      <c r="C24" s="8">
        <v>211.90100000000001</v>
      </c>
      <c r="D24" s="8">
        <v>12184</v>
      </c>
      <c r="E24" s="8">
        <v>5321.5559999999996</v>
      </c>
      <c r="F24" s="8" t="s">
        <v>5</v>
      </c>
      <c r="G24" s="8" t="s">
        <v>5</v>
      </c>
      <c r="H24" s="8">
        <v>2799.1869999999999</v>
      </c>
      <c r="I24" s="8">
        <v>3309.46</v>
      </c>
      <c r="J24" s="8">
        <v>890</v>
      </c>
      <c r="K24" s="8">
        <v>658.35799999999995</v>
      </c>
      <c r="L24" s="8" t="s">
        <v>5</v>
      </c>
      <c r="M24" s="12">
        <v>8.6449999999999996</v>
      </c>
      <c r="N24" s="12">
        <v>43</v>
      </c>
      <c r="O24" s="12">
        <v>20.012</v>
      </c>
      <c r="P24" s="12">
        <v>2552.4459999999999</v>
      </c>
      <c r="Q24" s="11">
        <v>12082.378000000001</v>
      </c>
    </row>
    <row r="25" spans="1:17" ht="12.75" customHeight="1" x14ac:dyDescent="0.2">
      <c r="A25" s="3" t="s">
        <v>25</v>
      </c>
      <c r="B25" s="8" t="s">
        <v>5</v>
      </c>
      <c r="C25" s="8" t="s">
        <v>5</v>
      </c>
      <c r="D25" s="8" t="s">
        <v>5</v>
      </c>
      <c r="E25" s="8" t="s">
        <v>5</v>
      </c>
      <c r="F25" s="8" t="s">
        <v>5</v>
      </c>
      <c r="G25" s="8" t="s">
        <v>5</v>
      </c>
      <c r="H25" s="8">
        <v>2272.4560000000001</v>
      </c>
      <c r="I25" s="8">
        <v>2852.5729999999999</v>
      </c>
      <c r="J25" s="8">
        <v>36</v>
      </c>
      <c r="K25" s="8">
        <v>60.619</v>
      </c>
      <c r="L25" s="8" t="s">
        <v>5</v>
      </c>
      <c r="M25" s="12">
        <v>1.847</v>
      </c>
      <c r="N25" s="12">
        <v>264</v>
      </c>
      <c r="O25" s="12">
        <v>163.95400000000001</v>
      </c>
      <c r="P25" s="12">
        <v>1627.288</v>
      </c>
      <c r="Q25" s="11">
        <v>4707.2810000000009</v>
      </c>
    </row>
    <row r="26" spans="1:17" ht="12.75" customHeight="1" x14ac:dyDescent="0.2">
      <c r="A26" s="3" t="s">
        <v>26</v>
      </c>
      <c r="B26" s="8">
        <v>111685</v>
      </c>
      <c r="C26" s="8">
        <v>20395.986000000001</v>
      </c>
      <c r="D26" s="8">
        <v>13338</v>
      </c>
      <c r="E26" s="8">
        <v>4363.09</v>
      </c>
      <c r="F26" s="8">
        <v>17016</v>
      </c>
      <c r="G26" s="8">
        <v>12293.281999999999</v>
      </c>
      <c r="H26" s="8">
        <v>8667.4310000000005</v>
      </c>
      <c r="I26" s="8">
        <v>8380.4529999999995</v>
      </c>
      <c r="J26" s="8">
        <v>4253</v>
      </c>
      <c r="K26" s="8">
        <v>2033.2829999999999</v>
      </c>
      <c r="L26" s="8" t="s">
        <v>5</v>
      </c>
      <c r="M26" s="12" t="s">
        <v>5</v>
      </c>
      <c r="N26" s="12">
        <v>807</v>
      </c>
      <c r="O26" s="12">
        <v>297.02600000000001</v>
      </c>
      <c r="P26" s="12">
        <v>1894.2380000000001</v>
      </c>
      <c r="Q26" s="11">
        <v>49656.358</v>
      </c>
    </row>
    <row r="27" spans="1:17" ht="12.75" customHeight="1" x14ac:dyDescent="0.2">
      <c r="A27" s="3" t="s">
        <v>29</v>
      </c>
      <c r="B27" s="8" t="s">
        <v>5</v>
      </c>
      <c r="C27" s="8" t="s">
        <v>5</v>
      </c>
      <c r="D27" s="8">
        <v>3730</v>
      </c>
      <c r="E27" s="8">
        <v>1451.8019999999999</v>
      </c>
      <c r="F27" s="8">
        <v>56</v>
      </c>
      <c r="G27" s="8">
        <v>79.055000000000007</v>
      </c>
      <c r="H27" s="8">
        <v>21462.678</v>
      </c>
      <c r="I27" s="8">
        <v>21008.107</v>
      </c>
      <c r="J27" s="8">
        <v>13768</v>
      </c>
      <c r="K27" s="8">
        <v>3960.6680000000001</v>
      </c>
      <c r="L27" s="8">
        <v>1494</v>
      </c>
      <c r="M27" s="12">
        <v>825.33399999999995</v>
      </c>
      <c r="N27" s="12">
        <v>3005</v>
      </c>
      <c r="O27" s="12">
        <v>1540.7629999999999</v>
      </c>
      <c r="P27" s="12">
        <v>1174.625</v>
      </c>
      <c r="Q27" s="11">
        <v>30041.353999999999</v>
      </c>
    </row>
    <row r="28" spans="1:17" ht="12.75" customHeight="1" x14ac:dyDescent="0.2">
      <c r="A28" s="3" t="s">
        <v>45</v>
      </c>
      <c r="B28" s="8" t="s">
        <v>5</v>
      </c>
      <c r="C28" s="8" t="s">
        <v>5</v>
      </c>
      <c r="D28" s="8" t="s">
        <v>5</v>
      </c>
      <c r="E28" s="8" t="s">
        <v>5</v>
      </c>
      <c r="F28" s="8" t="s">
        <v>5</v>
      </c>
      <c r="G28" s="8" t="s">
        <v>5</v>
      </c>
      <c r="H28" s="8">
        <v>64.471000000000004</v>
      </c>
      <c r="I28" s="8">
        <v>197.739</v>
      </c>
      <c r="J28" s="8">
        <v>68</v>
      </c>
      <c r="K28" s="8">
        <v>59.026000000000003</v>
      </c>
      <c r="L28" s="8">
        <v>136</v>
      </c>
      <c r="M28" s="12">
        <v>110.51</v>
      </c>
      <c r="N28" s="12">
        <v>7</v>
      </c>
      <c r="O28" s="12">
        <v>3.1059999999999999</v>
      </c>
      <c r="P28" s="12">
        <v>402.30399999999997</v>
      </c>
      <c r="Q28" s="11">
        <v>772.68499999999995</v>
      </c>
    </row>
    <row r="29" spans="1:17" ht="12.75" customHeight="1" x14ac:dyDescent="0.2">
      <c r="A29" s="3" t="s">
        <v>30</v>
      </c>
      <c r="B29" s="8" t="s">
        <v>5</v>
      </c>
      <c r="C29" s="8" t="s">
        <v>5</v>
      </c>
      <c r="D29" s="8">
        <v>188</v>
      </c>
      <c r="E29" s="8">
        <v>85.72</v>
      </c>
      <c r="F29" s="8">
        <v>795</v>
      </c>
      <c r="G29" s="8">
        <v>553.19399999999996</v>
      </c>
      <c r="H29" s="8" t="s">
        <v>5</v>
      </c>
      <c r="I29" s="8" t="s">
        <v>5</v>
      </c>
      <c r="J29" s="8" t="s">
        <v>5</v>
      </c>
      <c r="K29" s="8" t="s">
        <v>5</v>
      </c>
      <c r="L29" s="8" t="s">
        <v>5</v>
      </c>
      <c r="M29" s="12" t="s">
        <v>5</v>
      </c>
      <c r="N29" s="12" t="s">
        <v>5</v>
      </c>
      <c r="O29" s="12" t="s">
        <v>5</v>
      </c>
      <c r="P29" s="12">
        <v>69.153999999999996</v>
      </c>
      <c r="Q29" s="11">
        <v>708.06799999999998</v>
      </c>
    </row>
    <row r="30" spans="1:17" ht="12.75" customHeight="1" x14ac:dyDescent="0.2">
      <c r="A30" s="3" t="s">
        <v>34</v>
      </c>
      <c r="B30" s="8">
        <v>89398</v>
      </c>
      <c r="C30" s="8">
        <v>12859.944</v>
      </c>
      <c r="D30" s="8">
        <v>77271</v>
      </c>
      <c r="E30" s="8">
        <v>19970.558000000001</v>
      </c>
      <c r="F30" s="8">
        <v>51816</v>
      </c>
      <c r="G30" s="8">
        <v>42987.95</v>
      </c>
      <c r="H30" s="8">
        <v>713.774</v>
      </c>
      <c r="I30" s="8">
        <v>445.75200000000001</v>
      </c>
      <c r="J30" s="8">
        <v>37211</v>
      </c>
      <c r="K30" s="8">
        <v>15803.155000000001</v>
      </c>
      <c r="L30" s="8">
        <v>6423</v>
      </c>
      <c r="M30" s="12">
        <v>2244.4409999999998</v>
      </c>
      <c r="N30" s="12">
        <v>5374</v>
      </c>
      <c r="O30" s="12">
        <v>2008.867</v>
      </c>
      <c r="P30" s="12">
        <v>2141.3879999999999</v>
      </c>
      <c r="Q30" s="11">
        <v>98462.054999999993</v>
      </c>
    </row>
    <row r="31" spans="1:17" ht="12.75" customHeight="1" x14ac:dyDescent="0.2">
      <c r="A31" s="3" t="s">
        <v>35</v>
      </c>
      <c r="B31" s="8">
        <v>6559</v>
      </c>
      <c r="C31" s="8">
        <v>1147.925</v>
      </c>
      <c r="D31" s="8">
        <v>25475</v>
      </c>
      <c r="E31" s="8">
        <v>7544.0690000000004</v>
      </c>
      <c r="F31" s="8">
        <v>21703</v>
      </c>
      <c r="G31" s="8">
        <v>21076.335999999999</v>
      </c>
      <c r="H31" s="8">
        <v>6954.75</v>
      </c>
      <c r="I31" s="8">
        <v>6645.098</v>
      </c>
      <c r="J31" s="8">
        <v>511</v>
      </c>
      <c r="K31" s="8">
        <v>285.01299999999998</v>
      </c>
      <c r="L31" s="8">
        <v>428</v>
      </c>
      <c r="M31" s="12">
        <v>307.899</v>
      </c>
      <c r="N31" s="12" t="s">
        <v>5</v>
      </c>
      <c r="O31" s="12" t="s">
        <v>5</v>
      </c>
      <c r="P31" s="12">
        <v>1100.3879999999999</v>
      </c>
      <c r="Q31" s="11">
        <v>38105.727999999996</v>
      </c>
    </row>
    <row r="32" spans="1:17" ht="12.75" customHeight="1" x14ac:dyDescent="0.2">
      <c r="A32" s="3" t="s">
        <v>36</v>
      </c>
      <c r="B32" s="8">
        <v>54</v>
      </c>
      <c r="C32" s="8">
        <v>30.63</v>
      </c>
      <c r="D32" s="8">
        <v>1249</v>
      </c>
      <c r="E32" s="8">
        <v>633.78599999999994</v>
      </c>
      <c r="F32" s="8" t="s">
        <v>5</v>
      </c>
      <c r="G32" s="8" t="s">
        <v>5</v>
      </c>
      <c r="H32" s="8">
        <v>107.09399999999999</v>
      </c>
      <c r="I32" s="8">
        <v>303.58600000000001</v>
      </c>
      <c r="J32" s="8">
        <v>40</v>
      </c>
      <c r="K32" s="8">
        <v>35.197000000000003</v>
      </c>
      <c r="L32" s="8">
        <v>382</v>
      </c>
      <c r="M32" s="12">
        <v>298.35599999999999</v>
      </c>
      <c r="N32" s="12">
        <v>18</v>
      </c>
      <c r="O32" s="12">
        <v>10.159000000000001</v>
      </c>
      <c r="P32" s="12">
        <v>1328.7719999999999</v>
      </c>
      <c r="Q32" s="11">
        <v>2641.4859999999999</v>
      </c>
    </row>
    <row r="33" spans="1:17" ht="12.75" customHeight="1" x14ac:dyDescent="0.2">
      <c r="A33" s="3" t="s">
        <v>38</v>
      </c>
      <c r="B33" s="8">
        <v>52950</v>
      </c>
      <c r="C33" s="8">
        <v>10107.566999999999</v>
      </c>
      <c r="D33" s="8">
        <v>120638</v>
      </c>
      <c r="E33" s="8">
        <v>60509.374000000003</v>
      </c>
      <c r="F33" s="8">
        <v>21682</v>
      </c>
      <c r="G33" s="8">
        <v>20509.449000000001</v>
      </c>
      <c r="H33" s="8">
        <v>2064.125</v>
      </c>
      <c r="I33" s="8">
        <v>3219.36</v>
      </c>
      <c r="J33" s="8">
        <v>135</v>
      </c>
      <c r="K33" s="8">
        <v>139.89599999999999</v>
      </c>
      <c r="L33" s="8">
        <v>5</v>
      </c>
      <c r="M33" s="12">
        <v>5.4939999999999998</v>
      </c>
      <c r="N33" s="12">
        <v>176</v>
      </c>
      <c r="O33" s="12">
        <v>194.262</v>
      </c>
      <c r="P33" s="12">
        <v>24290.620999999999</v>
      </c>
      <c r="Q33" s="11">
        <v>118975.02300000002</v>
      </c>
    </row>
    <row r="34" spans="1:17" ht="12.75" customHeight="1" x14ac:dyDescent="0.2">
      <c r="A34" s="3" t="s">
        <v>40</v>
      </c>
      <c r="B34" s="8" t="s">
        <v>5</v>
      </c>
      <c r="C34" s="8" t="s">
        <v>5</v>
      </c>
      <c r="D34" s="8">
        <v>562</v>
      </c>
      <c r="E34" s="8">
        <v>189.43700000000001</v>
      </c>
      <c r="F34" s="8">
        <v>2290</v>
      </c>
      <c r="G34" s="8">
        <v>1959.8810000000001</v>
      </c>
      <c r="H34" s="8">
        <v>15.564</v>
      </c>
      <c r="I34" s="8">
        <v>24.632000000000001</v>
      </c>
      <c r="J34" s="8" t="s">
        <v>5</v>
      </c>
      <c r="K34" s="8" t="s">
        <v>5</v>
      </c>
      <c r="L34" s="8" t="s">
        <v>5</v>
      </c>
      <c r="M34" s="12" t="s">
        <v>5</v>
      </c>
      <c r="N34" s="12" t="s">
        <v>5</v>
      </c>
      <c r="O34" s="12" t="s">
        <v>5</v>
      </c>
      <c r="P34" s="12">
        <v>67.509</v>
      </c>
      <c r="Q34" s="11">
        <v>2242.4590000000003</v>
      </c>
    </row>
    <row r="35" spans="1:17" ht="12.75" customHeight="1" x14ac:dyDescent="0.2">
      <c r="A35" s="3" t="s">
        <v>27</v>
      </c>
      <c r="B35" s="8">
        <v>216</v>
      </c>
      <c r="C35" s="8">
        <v>102.541</v>
      </c>
      <c r="D35" s="8">
        <v>906</v>
      </c>
      <c r="E35" s="8">
        <v>447.08800000000002</v>
      </c>
      <c r="F35" s="8" t="s">
        <v>5</v>
      </c>
      <c r="G35" s="8" t="s">
        <v>5</v>
      </c>
      <c r="H35" s="8">
        <v>172.517</v>
      </c>
      <c r="I35" s="8">
        <v>546.41099999999994</v>
      </c>
      <c r="J35" s="8">
        <v>423</v>
      </c>
      <c r="K35" s="8">
        <v>278.02300000000002</v>
      </c>
      <c r="L35" s="8">
        <v>350</v>
      </c>
      <c r="M35" s="12">
        <v>348.077</v>
      </c>
      <c r="N35" s="12">
        <v>130</v>
      </c>
      <c r="O35" s="12">
        <v>130.60300000000001</v>
      </c>
      <c r="P35" s="12">
        <v>3443.7020000000002</v>
      </c>
      <c r="Q35" s="11">
        <v>5297.4450000000006</v>
      </c>
    </row>
    <row r="36" spans="1:17" ht="12.75" customHeight="1" x14ac:dyDescent="0.2">
      <c r="A36" s="3" t="s">
        <v>67</v>
      </c>
      <c r="B36" s="8">
        <v>57</v>
      </c>
      <c r="C36" s="8">
        <v>15.412999999942258</v>
      </c>
      <c r="D36" s="8">
        <v>3991</v>
      </c>
      <c r="E36" s="8">
        <v>1989.8850000000093</v>
      </c>
      <c r="F36" s="8">
        <v>1175</v>
      </c>
      <c r="G36" s="8">
        <v>1257.3899999999558</v>
      </c>
      <c r="H36" s="8">
        <v>853.5350000000326</v>
      </c>
      <c r="I36" s="8">
        <v>1443.2599999999511</v>
      </c>
      <c r="J36" s="8">
        <v>1733</v>
      </c>
      <c r="K36" s="8">
        <v>576.75800000000163</v>
      </c>
      <c r="L36" s="8">
        <v>339</v>
      </c>
      <c r="M36" s="12">
        <v>373.04399999997986</v>
      </c>
      <c r="N36" s="12">
        <v>477</v>
      </c>
      <c r="O36" s="12">
        <v>179.0309999999954</v>
      </c>
      <c r="P36" s="12">
        <v>7488.8210000000545</v>
      </c>
      <c r="Q36" s="11">
        <v>13322.60199999989</v>
      </c>
    </row>
    <row r="37" spans="1:17" s="27" customFormat="1" ht="12.75" customHeight="1" x14ac:dyDescent="0.15">
      <c r="A37" s="27" t="s">
        <v>41</v>
      </c>
      <c r="B37" s="28">
        <v>5460122</v>
      </c>
      <c r="C37" s="28">
        <v>669365.94200000004</v>
      </c>
      <c r="D37" s="28">
        <v>947798</v>
      </c>
      <c r="E37" s="28">
        <v>372295.516</v>
      </c>
      <c r="F37" s="28">
        <v>654326</v>
      </c>
      <c r="G37" s="28">
        <v>456787.69</v>
      </c>
      <c r="H37" s="28">
        <v>367681.94</v>
      </c>
      <c r="I37" s="28">
        <v>425734.571</v>
      </c>
      <c r="J37" s="28">
        <v>348643</v>
      </c>
      <c r="K37" s="28">
        <v>184566.435</v>
      </c>
      <c r="L37" s="28">
        <v>117063</v>
      </c>
      <c r="M37" s="34">
        <v>103536.107</v>
      </c>
      <c r="N37" s="34">
        <v>112564</v>
      </c>
      <c r="O37" s="34">
        <v>64996.834999999999</v>
      </c>
      <c r="P37" s="34">
        <v>308172.04499999998</v>
      </c>
      <c r="Q37" s="34">
        <v>2585456.1409999998</v>
      </c>
    </row>
    <row r="38" spans="1:17" ht="12.75" customHeight="1" x14ac:dyDescent="0.2">
      <c r="B38" s="8"/>
      <c r="C38" s="8"/>
      <c r="D38" s="8"/>
      <c r="E38" s="8"/>
      <c r="F38" s="8"/>
      <c r="G38" s="8"/>
      <c r="H38" s="8"/>
      <c r="I38" s="8"/>
      <c r="J38" s="8"/>
      <c r="K38" s="8"/>
      <c r="L38" s="8"/>
      <c r="M38" s="8"/>
      <c r="N38" s="8"/>
      <c r="O38" s="8"/>
      <c r="P38" s="8"/>
      <c r="Q38" s="9"/>
    </row>
    <row r="39" spans="1:17" ht="12.75" customHeight="1" x14ac:dyDescent="0.2">
      <c r="A39" s="5" t="s">
        <v>54</v>
      </c>
      <c r="Q39" s="10"/>
    </row>
    <row r="40" spans="1:17" ht="12.75" customHeight="1" x14ac:dyDescent="0.2">
      <c r="A40" s="31" t="s">
        <v>70</v>
      </c>
      <c r="Q40" s="10"/>
    </row>
    <row r="41" spans="1:17" ht="12.75" customHeight="1" x14ac:dyDescent="0.2">
      <c r="A41" s="6"/>
      <c r="Q41" s="10"/>
    </row>
    <row r="42" spans="1:17" ht="12.75" customHeight="1" x14ac:dyDescent="0.2">
      <c r="A42" s="2" t="s">
        <v>53</v>
      </c>
    </row>
    <row r="43" spans="1:17" ht="12.75" customHeight="1" x14ac:dyDescent="0.2">
      <c r="A43" s="3" t="s">
        <v>62</v>
      </c>
    </row>
    <row r="44" spans="1:17" ht="12.75" customHeight="1" x14ac:dyDescent="0.2">
      <c r="A44" s="3" t="s">
        <v>75</v>
      </c>
    </row>
    <row r="45" spans="1:17" ht="12.75" customHeight="1" x14ac:dyDescent="0.2">
      <c r="A45" s="3" t="s">
        <v>63</v>
      </c>
    </row>
    <row r="46" spans="1:17" ht="12.75" customHeight="1" x14ac:dyDescent="0.2">
      <c r="A46" s="3" t="s">
        <v>76</v>
      </c>
    </row>
    <row r="47" spans="1:17" ht="12.75" customHeight="1" x14ac:dyDescent="0.2">
      <c r="A47" s="3" t="s">
        <v>66</v>
      </c>
    </row>
    <row r="48" spans="1:17" ht="12.75" customHeight="1" x14ac:dyDescent="0.2">
      <c r="A48" s="3" t="s">
        <v>71</v>
      </c>
    </row>
    <row r="49" spans="1:1" ht="12.75" customHeight="1" x14ac:dyDescent="0.2"/>
    <row r="50" spans="1:1" ht="12.75" customHeight="1" x14ac:dyDescent="0.2">
      <c r="A50" s="7" t="s">
        <v>55</v>
      </c>
    </row>
    <row r="51" spans="1:1" ht="12.75" customHeight="1" x14ac:dyDescent="0.2">
      <c r="A51" s="6" t="s">
        <v>56</v>
      </c>
    </row>
    <row r="52" spans="1:1" ht="12.75" customHeight="1" x14ac:dyDescent="0.2">
      <c r="A52" s="4" t="s">
        <v>46</v>
      </c>
    </row>
    <row r="53" spans="1:1" ht="12.75" customHeight="1" x14ac:dyDescent="0.2"/>
    <row r="54" spans="1:1" ht="12.75" customHeight="1" x14ac:dyDescent="0.2"/>
    <row r="55" spans="1:1" ht="12.75" customHeight="1" x14ac:dyDescent="0.2"/>
    <row r="56" spans="1:1" ht="12.75" customHeight="1" x14ac:dyDescent="0.2"/>
    <row r="57" spans="1:1" ht="12.75" customHeight="1" x14ac:dyDescent="0.2"/>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8">
    <mergeCell ref="H3:I3"/>
    <mergeCell ref="J3:K3"/>
    <mergeCell ref="L3:M3"/>
    <mergeCell ref="N3:O3"/>
    <mergeCell ref="A3:A5"/>
    <mergeCell ref="B3:C3"/>
    <mergeCell ref="D3:E3"/>
    <mergeCell ref="F3:G3"/>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6"/>
  <sheetViews>
    <sheetView zoomScaleNormal="100" workbookViewId="0">
      <pane ySplit="5" topLeftCell="A51" activePane="bottomLeft" state="frozen"/>
      <selection pane="bottomLeft" activeCell="L75" sqref="L75"/>
    </sheetView>
  </sheetViews>
  <sheetFormatPr defaultRowHeight="12.75" x14ac:dyDescent="0.2"/>
  <cols>
    <col min="1" max="1" width="30.7109375" customWidth="1"/>
    <col min="2" max="17" width="9.7109375" customWidth="1"/>
  </cols>
  <sheetData>
    <row r="1" spans="1:31" ht="16.5" x14ac:dyDescent="0.2">
      <c r="A1" s="1" t="s">
        <v>387</v>
      </c>
    </row>
    <row r="3" spans="1:31" ht="31.5" customHeight="1" x14ac:dyDescent="0.2">
      <c r="A3" s="103" t="s">
        <v>47</v>
      </c>
      <c r="B3" s="105" t="s">
        <v>48</v>
      </c>
      <c r="C3" s="105"/>
      <c r="D3" s="106" t="s">
        <v>72</v>
      </c>
      <c r="E3" s="106"/>
      <c r="F3" s="105" t="s">
        <v>49</v>
      </c>
      <c r="G3" s="105"/>
      <c r="H3" s="105" t="s">
        <v>215</v>
      </c>
      <c r="I3" s="105"/>
      <c r="J3" s="105" t="s">
        <v>0</v>
      </c>
      <c r="K3" s="105"/>
      <c r="L3" s="102" t="s">
        <v>1</v>
      </c>
      <c r="M3" s="102"/>
      <c r="N3" s="102" t="s">
        <v>356</v>
      </c>
      <c r="O3" s="102"/>
      <c r="P3" s="32" t="s">
        <v>206</v>
      </c>
      <c r="Q3" s="32" t="s">
        <v>207</v>
      </c>
    </row>
    <row r="4" spans="1:31" x14ac:dyDescent="0.2">
      <c r="A4" s="103"/>
      <c r="B4" s="29" t="s">
        <v>2</v>
      </c>
      <c r="C4" s="30" t="s">
        <v>64</v>
      </c>
      <c r="D4" s="29" t="s">
        <v>2</v>
      </c>
      <c r="E4" s="30" t="s">
        <v>64</v>
      </c>
      <c r="F4" s="29" t="s">
        <v>2</v>
      </c>
      <c r="G4" s="30" t="s">
        <v>64</v>
      </c>
      <c r="H4" s="86" t="s">
        <v>2</v>
      </c>
      <c r="I4" s="30" t="s">
        <v>64</v>
      </c>
      <c r="J4" s="29" t="s">
        <v>2</v>
      </c>
      <c r="K4" s="30" t="s">
        <v>64</v>
      </c>
      <c r="L4" s="29" t="s">
        <v>2</v>
      </c>
      <c r="M4" s="30" t="s">
        <v>64</v>
      </c>
      <c r="N4" s="29" t="s">
        <v>2</v>
      </c>
      <c r="O4" s="30" t="s">
        <v>64</v>
      </c>
      <c r="P4" s="30" t="s">
        <v>64</v>
      </c>
      <c r="Q4" s="30" t="s">
        <v>64</v>
      </c>
    </row>
    <row r="5" spans="1:31" x14ac:dyDescent="0.2">
      <c r="A5" s="104"/>
      <c r="B5" s="17" t="s">
        <v>73</v>
      </c>
      <c r="C5" s="16" t="s">
        <v>3</v>
      </c>
      <c r="D5" s="17" t="s">
        <v>74</v>
      </c>
      <c r="E5" s="16" t="s">
        <v>3</v>
      </c>
      <c r="F5" s="17" t="s">
        <v>52</v>
      </c>
      <c r="G5" s="16" t="s">
        <v>3</v>
      </c>
      <c r="H5" s="87" t="s">
        <v>52</v>
      </c>
      <c r="I5" s="16" t="s">
        <v>3</v>
      </c>
      <c r="J5" s="15" t="s">
        <v>57</v>
      </c>
      <c r="K5" s="16" t="s">
        <v>3</v>
      </c>
      <c r="L5" s="15" t="s">
        <v>57</v>
      </c>
      <c r="M5" s="16" t="s">
        <v>3</v>
      </c>
      <c r="N5" s="15" t="s">
        <v>57</v>
      </c>
      <c r="O5" s="16" t="s">
        <v>3</v>
      </c>
      <c r="P5" s="16" t="s">
        <v>3</v>
      </c>
      <c r="Q5" s="16" t="s">
        <v>3</v>
      </c>
    </row>
    <row r="6" spans="1:31" x14ac:dyDescent="0.2">
      <c r="A6" s="3" t="s">
        <v>4</v>
      </c>
      <c r="B6" s="52">
        <v>4.99</v>
      </c>
      <c r="C6" s="52">
        <v>4.9340000000000002</v>
      </c>
      <c r="D6" s="52">
        <v>1370.211</v>
      </c>
      <c r="E6" s="52">
        <v>862.89700000000005</v>
      </c>
      <c r="F6" s="52">
        <v>0</v>
      </c>
      <c r="G6" s="52">
        <v>0</v>
      </c>
      <c r="H6" s="52">
        <v>505</v>
      </c>
      <c r="I6" s="52">
        <v>5.2839999999999998</v>
      </c>
      <c r="J6" s="52">
        <v>0</v>
      </c>
      <c r="K6" s="52">
        <v>0</v>
      </c>
      <c r="L6" s="52">
        <v>318.51799999999997</v>
      </c>
      <c r="M6" s="52">
        <v>314.911</v>
      </c>
      <c r="N6" s="52">
        <v>6.8</v>
      </c>
      <c r="O6" s="52">
        <v>9.0449999999999999</v>
      </c>
      <c r="P6" s="52">
        <v>285.20600000000002</v>
      </c>
      <c r="Q6" s="89">
        <v>1482.277</v>
      </c>
      <c r="R6" s="70"/>
      <c r="S6" s="70"/>
      <c r="T6" s="70"/>
      <c r="U6" s="70"/>
      <c r="V6" s="70"/>
      <c r="W6" s="70"/>
      <c r="X6" s="70"/>
      <c r="Y6" s="70"/>
      <c r="Z6" s="70"/>
      <c r="AA6" s="70"/>
      <c r="AB6" s="70"/>
      <c r="AC6" s="70"/>
      <c r="AD6" s="70"/>
      <c r="AE6" s="70"/>
    </row>
    <row r="7" spans="1:31" x14ac:dyDescent="0.2">
      <c r="A7" s="3" t="s">
        <v>361</v>
      </c>
      <c r="B7" s="52">
        <v>0</v>
      </c>
      <c r="C7" s="52">
        <v>0</v>
      </c>
      <c r="D7" s="52">
        <v>0</v>
      </c>
      <c r="E7" s="52">
        <v>0</v>
      </c>
      <c r="F7" s="52">
        <v>17.178999999999998</v>
      </c>
      <c r="G7" s="52">
        <v>14.233000000000001</v>
      </c>
      <c r="H7" s="52">
        <v>63588</v>
      </c>
      <c r="I7" s="52">
        <v>93.2</v>
      </c>
      <c r="J7" s="52">
        <v>0</v>
      </c>
      <c r="K7" s="52">
        <v>0</v>
      </c>
      <c r="L7" s="52">
        <v>0</v>
      </c>
      <c r="M7" s="52">
        <v>0</v>
      </c>
      <c r="N7" s="52">
        <v>0</v>
      </c>
      <c r="O7" s="52">
        <v>0</v>
      </c>
      <c r="P7" s="52">
        <v>2692.6779999999999</v>
      </c>
      <c r="Q7" s="89">
        <v>2800.1109999999999</v>
      </c>
      <c r="R7" s="70"/>
      <c r="S7" s="70"/>
      <c r="T7" s="70"/>
      <c r="U7" s="70"/>
      <c r="V7" s="70"/>
      <c r="W7" s="70"/>
      <c r="X7" s="70"/>
      <c r="Y7" s="70"/>
      <c r="Z7" s="70"/>
      <c r="AA7" s="70"/>
      <c r="AB7" s="70"/>
      <c r="AC7" s="70"/>
      <c r="AD7" s="70"/>
      <c r="AE7" s="70"/>
    </row>
    <row r="8" spans="1:31" x14ac:dyDescent="0.2">
      <c r="A8" s="3" t="s">
        <v>6</v>
      </c>
      <c r="B8" s="52">
        <v>3091.6761000000001</v>
      </c>
      <c r="C8" s="52">
        <v>2118.518</v>
      </c>
      <c r="D8" s="52">
        <v>137663.82670000001</v>
      </c>
      <c r="E8" s="52">
        <v>115332.81</v>
      </c>
      <c r="F8" s="52">
        <v>106735.406</v>
      </c>
      <c r="G8" s="52">
        <v>88129.66</v>
      </c>
      <c r="H8" s="52">
        <v>143335650.56200001</v>
      </c>
      <c r="I8" s="52">
        <v>136699.992</v>
      </c>
      <c r="J8" s="52">
        <v>2093.1619999999998</v>
      </c>
      <c r="K8" s="52">
        <v>1423.53</v>
      </c>
      <c r="L8" s="52">
        <v>29218.012999999999</v>
      </c>
      <c r="M8" s="52">
        <v>100502.151</v>
      </c>
      <c r="N8" s="52">
        <v>30379.358</v>
      </c>
      <c r="O8" s="52">
        <v>10764.482</v>
      </c>
      <c r="P8" s="52">
        <v>212900.34299999999</v>
      </c>
      <c r="Q8" s="89">
        <v>667871.48600000003</v>
      </c>
      <c r="R8" s="70"/>
      <c r="S8" s="70"/>
      <c r="T8" s="70"/>
      <c r="U8" s="70"/>
      <c r="V8" s="70"/>
      <c r="W8" s="70"/>
      <c r="X8" s="70"/>
      <c r="Y8" s="70"/>
      <c r="Z8" s="70"/>
      <c r="AA8" s="70"/>
      <c r="AB8" s="70"/>
      <c r="AC8" s="70"/>
      <c r="AD8" s="70"/>
      <c r="AE8" s="70"/>
    </row>
    <row r="9" spans="1:31" x14ac:dyDescent="0.2">
      <c r="A9" s="3" t="s">
        <v>51</v>
      </c>
      <c r="B9" s="52">
        <v>0</v>
      </c>
      <c r="C9" s="52">
        <v>0</v>
      </c>
      <c r="D9" s="52">
        <v>181.60900000000001</v>
      </c>
      <c r="E9" s="52">
        <v>42.226999999999997</v>
      </c>
      <c r="F9" s="52">
        <v>0</v>
      </c>
      <c r="G9" s="52">
        <v>0</v>
      </c>
      <c r="H9" s="52">
        <v>1462606</v>
      </c>
      <c r="I9" s="52">
        <v>1044.05</v>
      </c>
      <c r="J9" s="52">
        <v>0</v>
      </c>
      <c r="K9" s="52">
        <v>0</v>
      </c>
      <c r="L9" s="52">
        <v>0</v>
      </c>
      <c r="M9" s="52">
        <v>0</v>
      </c>
      <c r="N9" s="52">
        <v>0</v>
      </c>
      <c r="O9" s="52">
        <v>0</v>
      </c>
      <c r="P9" s="52">
        <v>796.82899999999995</v>
      </c>
      <c r="Q9" s="89">
        <v>1883.106</v>
      </c>
      <c r="R9" s="70"/>
      <c r="S9" s="70"/>
      <c r="T9" s="70"/>
      <c r="U9" s="70"/>
      <c r="V9" s="70"/>
      <c r="W9" s="70"/>
      <c r="X9" s="70"/>
      <c r="Y9" s="70"/>
      <c r="Z9" s="70"/>
      <c r="AA9" s="70"/>
      <c r="AB9" s="70"/>
      <c r="AC9" s="70"/>
      <c r="AD9" s="70"/>
      <c r="AE9" s="70"/>
    </row>
    <row r="10" spans="1:31" x14ac:dyDescent="0.2">
      <c r="A10" s="3" t="s">
        <v>7</v>
      </c>
      <c r="B10" s="52">
        <v>0</v>
      </c>
      <c r="C10" s="52">
        <v>0</v>
      </c>
      <c r="D10" s="52">
        <v>280.08600000000001</v>
      </c>
      <c r="E10" s="52">
        <v>218.96299999999999</v>
      </c>
      <c r="F10" s="52">
        <v>5426.174</v>
      </c>
      <c r="G10" s="52">
        <v>4919.1629999999996</v>
      </c>
      <c r="H10" s="52">
        <v>0</v>
      </c>
      <c r="I10" s="52">
        <v>0</v>
      </c>
      <c r="J10" s="52">
        <v>0</v>
      </c>
      <c r="K10" s="52">
        <v>0</v>
      </c>
      <c r="L10" s="52">
        <v>0</v>
      </c>
      <c r="M10" s="52">
        <v>0</v>
      </c>
      <c r="N10" s="52">
        <v>0</v>
      </c>
      <c r="O10" s="52">
        <v>0</v>
      </c>
      <c r="P10" s="52">
        <v>73.164000000000001</v>
      </c>
      <c r="Q10" s="89">
        <v>5211.2899999999991</v>
      </c>
      <c r="R10" s="70"/>
      <c r="S10" s="70"/>
      <c r="T10" s="70"/>
      <c r="U10" s="70"/>
      <c r="V10" s="70"/>
      <c r="W10" s="70"/>
      <c r="X10" s="70"/>
      <c r="Y10" s="70"/>
      <c r="Z10" s="70"/>
      <c r="AA10" s="70"/>
      <c r="AB10" s="70"/>
      <c r="AC10" s="70"/>
      <c r="AD10" s="70"/>
      <c r="AE10" s="70"/>
    </row>
    <row r="11" spans="1:31" x14ac:dyDescent="0.2">
      <c r="A11" s="3" t="s">
        <v>9</v>
      </c>
      <c r="B11" s="52">
        <v>0</v>
      </c>
      <c r="C11" s="52">
        <v>0</v>
      </c>
      <c r="D11" s="52">
        <v>608.15499999999997</v>
      </c>
      <c r="E11" s="52">
        <v>518.55600000000004</v>
      </c>
      <c r="F11" s="52">
        <v>0</v>
      </c>
      <c r="G11" s="52">
        <v>0</v>
      </c>
      <c r="H11" s="52">
        <v>128.6</v>
      </c>
      <c r="I11" s="52">
        <v>2.1619999999999999</v>
      </c>
      <c r="J11" s="52">
        <v>9339.4410000000007</v>
      </c>
      <c r="K11" s="52">
        <v>3180.4059999999999</v>
      </c>
      <c r="L11" s="52">
        <v>0</v>
      </c>
      <c r="M11" s="52">
        <v>0</v>
      </c>
      <c r="N11" s="52">
        <v>0</v>
      </c>
      <c r="O11" s="52">
        <v>0</v>
      </c>
      <c r="P11" s="52">
        <v>2557.509</v>
      </c>
      <c r="Q11" s="89">
        <v>6258.6329999999998</v>
      </c>
      <c r="R11" s="70"/>
      <c r="S11" s="70"/>
      <c r="T11" s="70"/>
      <c r="U11" s="70"/>
      <c r="V11" s="70"/>
      <c r="W11" s="70"/>
      <c r="X11" s="70"/>
      <c r="Y11" s="70"/>
      <c r="Z11" s="70"/>
      <c r="AA11" s="70"/>
      <c r="AB11" s="70"/>
      <c r="AC11" s="70"/>
      <c r="AD11" s="70"/>
      <c r="AE11" s="70"/>
    </row>
    <row r="12" spans="1:31" x14ac:dyDescent="0.2">
      <c r="A12" s="3" t="s">
        <v>10</v>
      </c>
      <c r="B12" s="52">
        <v>11000</v>
      </c>
      <c r="C12" s="52">
        <v>1595</v>
      </c>
      <c r="D12" s="52">
        <v>0</v>
      </c>
      <c r="E12" s="52">
        <v>0</v>
      </c>
      <c r="F12" s="52">
        <v>0</v>
      </c>
      <c r="G12" s="52">
        <v>0</v>
      </c>
      <c r="H12" s="52">
        <v>5</v>
      </c>
      <c r="I12" s="52">
        <v>0.14599999999999999</v>
      </c>
      <c r="J12" s="52">
        <v>0</v>
      </c>
      <c r="K12" s="52">
        <v>0</v>
      </c>
      <c r="L12" s="52">
        <v>0</v>
      </c>
      <c r="M12" s="52">
        <v>0</v>
      </c>
      <c r="N12" s="52">
        <v>0</v>
      </c>
      <c r="O12" s="52">
        <v>0</v>
      </c>
      <c r="P12" s="52">
        <v>2552.8240000000001</v>
      </c>
      <c r="Q12" s="89">
        <v>4147.97</v>
      </c>
      <c r="R12" s="70"/>
      <c r="S12" s="70"/>
      <c r="T12" s="70"/>
      <c r="U12" s="70"/>
      <c r="V12" s="70"/>
      <c r="W12" s="70"/>
      <c r="X12" s="70"/>
      <c r="Y12" s="70"/>
      <c r="Z12" s="70"/>
      <c r="AA12" s="70"/>
      <c r="AB12" s="70"/>
      <c r="AC12" s="70"/>
      <c r="AD12" s="70"/>
      <c r="AE12" s="70"/>
    </row>
    <row r="13" spans="1:31" x14ac:dyDescent="0.2">
      <c r="A13" s="3" t="s">
        <v>61</v>
      </c>
      <c r="B13" s="52">
        <v>12662518.443600001</v>
      </c>
      <c r="C13" s="52">
        <v>1904035.8400000001</v>
      </c>
      <c r="D13" s="52">
        <v>388522.88</v>
      </c>
      <c r="E13" s="52">
        <v>130468.755</v>
      </c>
      <c r="F13" s="52">
        <v>360060.37699999998</v>
      </c>
      <c r="G13" s="52">
        <v>232548.99900000001</v>
      </c>
      <c r="H13" s="52">
        <v>43838474.347999997</v>
      </c>
      <c r="I13" s="52">
        <v>47037.898000000001</v>
      </c>
      <c r="J13" s="52">
        <v>55856.972999999998</v>
      </c>
      <c r="K13" s="52">
        <v>22935.313999999998</v>
      </c>
      <c r="L13" s="52">
        <v>0</v>
      </c>
      <c r="M13" s="52">
        <v>13.348000000000001</v>
      </c>
      <c r="N13" s="52">
        <v>1800.348</v>
      </c>
      <c r="O13" s="52">
        <v>469.67</v>
      </c>
      <c r="P13" s="52">
        <v>20719.156999999999</v>
      </c>
      <c r="Q13" s="89">
        <v>2358228.9810000001</v>
      </c>
      <c r="R13" s="70"/>
      <c r="S13" s="70"/>
      <c r="T13" s="70"/>
      <c r="U13" s="70"/>
      <c r="V13" s="70"/>
      <c r="W13" s="70"/>
      <c r="X13" s="70"/>
      <c r="Y13" s="70"/>
      <c r="Z13" s="70"/>
      <c r="AA13" s="70"/>
      <c r="AB13" s="70"/>
      <c r="AC13" s="70"/>
      <c r="AD13" s="70"/>
      <c r="AE13" s="70"/>
    </row>
    <row r="14" spans="1:31" x14ac:dyDescent="0.2">
      <c r="A14" s="3" t="s">
        <v>11</v>
      </c>
      <c r="B14" s="52">
        <v>210.79300000000001</v>
      </c>
      <c r="C14" s="52">
        <v>147.95699999999999</v>
      </c>
      <c r="D14" s="52">
        <v>4386.1719999999996</v>
      </c>
      <c r="E14" s="52">
        <v>2695.732</v>
      </c>
      <c r="F14" s="52">
        <v>0</v>
      </c>
      <c r="G14" s="52">
        <v>0</v>
      </c>
      <c r="H14" s="52">
        <v>84164.94</v>
      </c>
      <c r="I14" s="52">
        <v>285.68799999999999</v>
      </c>
      <c r="J14" s="52">
        <v>105.76739999999999</v>
      </c>
      <c r="K14" s="52">
        <v>48.561</v>
      </c>
      <c r="L14" s="52">
        <v>846.62900000000002</v>
      </c>
      <c r="M14" s="52">
        <v>980.04899999999998</v>
      </c>
      <c r="N14" s="52">
        <v>159.72030000000001</v>
      </c>
      <c r="O14" s="52">
        <v>66.055999999999997</v>
      </c>
      <c r="P14" s="52">
        <v>3155.491</v>
      </c>
      <c r="Q14" s="89">
        <v>7379.5339999999997</v>
      </c>
      <c r="R14" s="70"/>
      <c r="S14" s="70"/>
      <c r="T14" s="70"/>
      <c r="U14" s="70"/>
      <c r="V14" s="70"/>
      <c r="W14" s="70"/>
      <c r="X14" s="70"/>
      <c r="Y14" s="70"/>
      <c r="Z14" s="70"/>
      <c r="AA14" s="70"/>
      <c r="AB14" s="70"/>
      <c r="AC14" s="70"/>
      <c r="AD14" s="70"/>
      <c r="AE14" s="70"/>
    </row>
    <row r="15" spans="1:31" x14ac:dyDescent="0.2">
      <c r="A15" s="3" t="s">
        <v>362</v>
      </c>
      <c r="B15" s="52">
        <v>0</v>
      </c>
      <c r="C15" s="52">
        <v>0</v>
      </c>
      <c r="D15" s="52">
        <v>298.45699999999999</v>
      </c>
      <c r="E15" s="52">
        <v>332.03899999999999</v>
      </c>
      <c r="F15" s="52">
        <v>0</v>
      </c>
      <c r="G15" s="52">
        <v>0</v>
      </c>
      <c r="H15" s="52">
        <v>0</v>
      </c>
      <c r="I15" s="52">
        <v>0</v>
      </c>
      <c r="J15" s="52">
        <v>0</v>
      </c>
      <c r="K15" s="52">
        <v>0</v>
      </c>
      <c r="L15" s="52">
        <v>0</v>
      </c>
      <c r="M15" s="52">
        <v>0</v>
      </c>
      <c r="N15" s="52">
        <v>0</v>
      </c>
      <c r="O15" s="52">
        <v>0</v>
      </c>
      <c r="P15" s="52">
        <v>19.741</v>
      </c>
      <c r="Q15" s="89">
        <v>351.78</v>
      </c>
      <c r="R15" s="70"/>
      <c r="S15" s="70"/>
      <c r="T15" s="70"/>
      <c r="U15" s="70"/>
      <c r="V15" s="70"/>
      <c r="W15" s="70"/>
      <c r="X15" s="70"/>
      <c r="Y15" s="70"/>
      <c r="Z15" s="70"/>
      <c r="AA15" s="70"/>
      <c r="AB15" s="70"/>
      <c r="AC15" s="70"/>
      <c r="AD15" s="70"/>
      <c r="AE15" s="70"/>
    </row>
    <row r="16" spans="1:31" x14ac:dyDescent="0.2">
      <c r="A16" s="3" t="s">
        <v>13</v>
      </c>
      <c r="B16" s="52">
        <v>106.248</v>
      </c>
      <c r="C16" s="52">
        <v>53.976999999999997</v>
      </c>
      <c r="D16" s="52">
        <v>30359.901000000002</v>
      </c>
      <c r="E16" s="52">
        <v>12215.605</v>
      </c>
      <c r="F16" s="52">
        <v>0</v>
      </c>
      <c r="G16" s="52">
        <v>0</v>
      </c>
      <c r="H16" s="52">
        <v>1772372.5360000001</v>
      </c>
      <c r="I16" s="52">
        <v>1712.4280000000001</v>
      </c>
      <c r="J16" s="52">
        <v>1488.934</v>
      </c>
      <c r="K16" s="52">
        <v>177.11500000000001</v>
      </c>
      <c r="L16" s="52">
        <v>401.49610000000001</v>
      </c>
      <c r="M16" s="52">
        <v>569.20500000000004</v>
      </c>
      <c r="N16" s="52">
        <v>418.86399999999998</v>
      </c>
      <c r="O16" s="52">
        <v>469.25900000000001</v>
      </c>
      <c r="P16" s="52">
        <v>14905.78</v>
      </c>
      <c r="Q16" s="89">
        <v>30103.368999999999</v>
      </c>
      <c r="R16" s="70"/>
      <c r="S16" s="70"/>
      <c r="T16" s="70"/>
      <c r="U16" s="70"/>
      <c r="V16" s="70"/>
      <c r="W16" s="70"/>
      <c r="X16" s="70"/>
      <c r="Y16" s="70"/>
      <c r="Z16" s="70"/>
      <c r="AA16" s="70"/>
      <c r="AB16" s="70"/>
      <c r="AC16" s="70"/>
      <c r="AD16" s="70"/>
      <c r="AE16" s="70"/>
    </row>
    <row r="17" spans="1:31" x14ac:dyDescent="0.2">
      <c r="A17" s="3" t="s">
        <v>363</v>
      </c>
      <c r="B17" s="52">
        <v>0</v>
      </c>
      <c r="C17" s="52">
        <v>0</v>
      </c>
      <c r="D17" s="52">
        <v>2480.67</v>
      </c>
      <c r="E17" s="52">
        <v>1833.146</v>
      </c>
      <c r="F17" s="52">
        <v>2.23</v>
      </c>
      <c r="G17" s="52">
        <v>1</v>
      </c>
      <c r="H17" s="52">
        <v>0</v>
      </c>
      <c r="I17" s="52">
        <v>0</v>
      </c>
      <c r="J17" s="52">
        <v>0</v>
      </c>
      <c r="K17" s="52">
        <v>0</v>
      </c>
      <c r="L17" s="52">
        <v>0</v>
      </c>
      <c r="M17" s="52">
        <v>0</v>
      </c>
      <c r="N17" s="52">
        <v>0</v>
      </c>
      <c r="O17" s="52">
        <v>0</v>
      </c>
      <c r="P17" s="52">
        <v>2.919</v>
      </c>
      <c r="Q17" s="89">
        <v>1837.0650000000001</v>
      </c>
      <c r="R17" s="70"/>
      <c r="S17" s="70"/>
      <c r="T17" s="70"/>
      <c r="U17" s="70"/>
      <c r="V17" s="70"/>
      <c r="W17" s="70"/>
      <c r="X17" s="70"/>
      <c r="Y17" s="70"/>
      <c r="Z17" s="70"/>
      <c r="AA17" s="70"/>
      <c r="AB17" s="70"/>
      <c r="AC17" s="70"/>
      <c r="AD17" s="70"/>
      <c r="AE17" s="70"/>
    </row>
    <row r="18" spans="1:31" x14ac:dyDescent="0.2">
      <c r="A18" s="3" t="s">
        <v>14</v>
      </c>
      <c r="B18" s="52">
        <v>76.358000000000004</v>
      </c>
      <c r="C18" s="52">
        <v>56.856999999999999</v>
      </c>
      <c r="D18" s="52">
        <v>6394.1329999999998</v>
      </c>
      <c r="E18" s="52">
        <v>4323.0039999999999</v>
      </c>
      <c r="F18" s="52">
        <v>0</v>
      </c>
      <c r="G18" s="52">
        <v>0</v>
      </c>
      <c r="H18" s="52">
        <v>29261.376</v>
      </c>
      <c r="I18" s="52">
        <v>79.352000000000004</v>
      </c>
      <c r="J18" s="52">
        <v>3.2629999999999999</v>
      </c>
      <c r="K18" s="52">
        <v>1.9179999999999999</v>
      </c>
      <c r="L18" s="52">
        <v>550.43200000000002</v>
      </c>
      <c r="M18" s="52">
        <v>541.94500000000005</v>
      </c>
      <c r="N18" s="52">
        <v>19.931000000000001</v>
      </c>
      <c r="O18" s="52">
        <v>18.690999999999999</v>
      </c>
      <c r="P18" s="52">
        <v>2159.9470000000001</v>
      </c>
      <c r="Q18" s="89">
        <v>7181.713999999999</v>
      </c>
      <c r="R18" s="70"/>
      <c r="S18" s="70"/>
      <c r="T18" s="70"/>
      <c r="U18" s="70"/>
      <c r="V18" s="70"/>
      <c r="W18" s="70"/>
      <c r="X18" s="70"/>
      <c r="Y18" s="70"/>
      <c r="Z18" s="70"/>
      <c r="AA18" s="70"/>
      <c r="AB18" s="70"/>
      <c r="AC18" s="70"/>
      <c r="AD18" s="70"/>
      <c r="AE18" s="70"/>
    </row>
    <row r="19" spans="1:31" x14ac:dyDescent="0.2">
      <c r="A19" s="3" t="s">
        <v>15</v>
      </c>
      <c r="B19" s="52">
        <v>77.698999999999998</v>
      </c>
      <c r="C19" s="52">
        <v>35.783000000000001</v>
      </c>
      <c r="D19" s="52">
        <v>2528.7489999999998</v>
      </c>
      <c r="E19" s="52">
        <v>1987.8030000000001</v>
      </c>
      <c r="F19" s="52">
        <v>0</v>
      </c>
      <c r="G19" s="52">
        <v>0</v>
      </c>
      <c r="H19" s="52">
        <v>9277</v>
      </c>
      <c r="I19" s="52">
        <v>19.945</v>
      </c>
      <c r="J19" s="52">
        <v>0</v>
      </c>
      <c r="K19" s="52">
        <v>0</v>
      </c>
      <c r="L19" s="52">
        <v>0</v>
      </c>
      <c r="M19" s="52">
        <v>1</v>
      </c>
      <c r="N19" s="52">
        <v>0</v>
      </c>
      <c r="O19" s="52">
        <v>0</v>
      </c>
      <c r="P19" s="52">
        <v>771.64400000000001</v>
      </c>
      <c r="Q19" s="89">
        <v>2816.1750000000002</v>
      </c>
      <c r="R19" s="70"/>
      <c r="S19" s="70"/>
      <c r="T19" s="70"/>
      <c r="U19" s="70"/>
      <c r="V19" s="70"/>
      <c r="W19" s="70"/>
      <c r="X19" s="70"/>
      <c r="Y19" s="70"/>
      <c r="Z19" s="70"/>
      <c r="AA19" s="70"/>
      <c r="AB19" s="70"/>
      <c r="AC19" s="70"/>
      <c r="AD19" s="70"/>
      <c r="AE19" s="70"/>
    </row>
    <row r="20" spans="1:31" x14ac:dyDescent="0.2">
      <c r="A20" s="3" t="s">
        <v>59</v>
      </c>
      <c r="B20" s="52">
        <v>154919.163</v>
      </c>
      <c r="C20" s="52">
        <v>21032.375</v>
      </c>
      <c r="D20" s="52">
        <v>190.90899999999999</v>
      </c>
      <c r="E20" s="52">
        <v>185.571</v>
      </c>
      <c r="F20" s="52">
        <v>0</v>
      </c>
      <c r="G20" s="52">
        <v>0</v>
      </c>
      <c r="H20" s="52">
        <v>7592147.4239999996</v>
      </c>
      <c r="I20" s="52">
        <v>5648.21</v>
      </c>
      <c r="J20" s="52">
        <v>78.864000000000004</v>
      </c>
      <c r="K20" s="52">
        <v>50.115000000000002</v>
      </c>
      <c r="L20" s="52">
        <v>0</v>
      </c>
      <c r="M20" s="52">
        <v>0</v>
      </c>
      <c r="N20" s="52">
        <v>0</v>
      </c>
      <c r="O20" s="52">
        <v>0</v>
      </c>
      <c r="P20" s="52">
        <v>2175.0680000000002</v>
      </c>
      <c r="Q20" s="89">
        <v>29091.339</v>
      </c>
      <c r="R20" s="70"/>
      <c r="S20" s="70"/>
      <c r="T20" s="70"/>
      <c r="U20" s="70"/>
      <c r="V20" s="70"/>
      <c r="W20" s="70"/>
      <c r="X20" s="70"/>
      <c r="Y20" s="70"/>
      <c r="Z20" s="70"/>
      <c r="AA20" s="70"/>
      <c r="AB20" s="70"/>
      <c r="AC20" s="70"/>
      <c r="AD20" s="70"/>
      <c r="AE20" s="70"/>
    </row>
    <row r="21" spans="1:31" x14ac:dyDescent="0.2">
      <c r="A21" s="3" t="s">
        <v>17</v>
      </c>
      <c r="B21" s="52">
        <v>1838895.1329999999</v>
      </c>
      <c r="C21" s="52">
        <v>262882.40700000001</v>
      </c>
      <c r="D21" s="52">
        <v>11308.094999999999</v>
      </c>
      <c r="E21" s="52">
        <v>3514.326</v>
      </c>
      <c r="F21" s="52">
        <v>63344.913</v>
      </c>
      <c r="G21" s="52">
        <v>34889.548000000003</v>
      </c>
      <c r="H21" s="52">
        <v>11293739</v>
      </c>
      <c r="I21" s="52">
        <v>8420.76</v>
      </c>
      <c r="J21" s="52">
        <v>13259.706</v>
      </c>
      <c r="K21" s="52">
        <v>3921.6759999999999</v>
      </c>
      <c r="L21" s="52">
        <v>0</v>
      </c>
      <c r="M21" s="52">
        <v>0</v>
      </c>
      <c r="N21" s="52">
        <v>0</v>
      </c>
      <c r="O21" s="52">
        <v>0</v>
      </c>
      <c r="P21" s="52">
        <v>10432.648999999999</v>
      </c>
      <c r="Q21" s="89">
        <v>324061.36599999998</v>
      </c>
      <c r="R21" s="70"/>
      <c r="S21" s="70"/>
      <c r="T21" s="70"/>
      <c r="U21" s="70"/>
      <c r="V21" s="70"/>
      <c r="W21" s="70"/>
      <c r="X21" s="70"/>
      <c r="Y21" s="70"/>
      <c r="Z21" s="70"/>
      <c r="AA21" s="70"/>
      <c r="AB21" s="70"/>
      <c r="AC21" s="70"/>
      <c r="AD21" s="70"/>
      <c r="AE21" s="70"/>
    </row>
    <row r="22" spans="1:31" x14ac:dyDescent="0.2">
      <c r="A22" s="3" t="s">
        <v>18</v>
      </c>
      <c r="B22" s="52">
        <v>148.82499999999999</v>
      </c>
      <c r="C22" s="52">
        <v>43.584000000000003</v>
      </c>
      <c r="D22" s="52">
        <v>86926.247000000003</v>
      </c>
      <c r="E22" s="52">
        <v>30843.232</v>
      </c>
      <c r="F22" s="52">
        <v>89914.04</v>
      </c>
      <c r="G22" s="52">
        <v>66077.894</v>
      </c>
      <c r="H22" s="52">
        <v>2134796.9679999999</v>
      </c>
      <c r="I22" s="52">
        <v>1689.7059999999999</v>
      </c>
      <c r="J22" s="52">
        <v>52912.480000000003</v>
      </c>
      <c r="K22" s="52">
        <v>23034.749</v>
      </c>
      <c r="L22" s="52">
        <v>0</v>
      </c>
      <c r="M22" s="52">
        <v>0</v>
      </c>
      <c r="N22" s="52">
        <v>338.60599999999999</v>
      </c>
      <c r="O22" s="52">
        <v>74.641999999999996</v>
      </c>
      <c r="P22" s="52">
        <v>43797.546999999999</v>
      </c>
      <c r="Q22" s="89">
        <v>165561.35399999999</v>
      </c>
      <c r="R22" s="70"/>
      <c r="S22" s="70"/>
      <c r="T22" s="70"/>
      <c r="U22" s="70"/>
      <c r="V22" s="70"/>
      <c r="W22" s="70"/>
      <c r="X22" s="70"/>
      <c r="Y22" s="70"/>
      <c r="Z22" s="70"/>
      <c r="AA22" s="70"/>
      <c r="AB22" s="70"/>
      <c r="AC22" s="70"/>
      <c r="AD22" s="70"/>
      <c r="AE22" s="70"/>
    </row>
    <row r="23" spans="1:31" x14ac:dyDescent="0.2">
      <c r="A23" s="3" t="s">
        <v>19</v>
      </c>
      <c r="B23" s="52">
        <v>434992.19699999999</v>
      </c>
      <c r="C23" s="52">
        <v>68123.759999999995</v>
      </c>
      <c r="D23" s="52">
        <v>47775.584000000003</v>
      </c>
      <c r="E23" s="52">
        <v>26396.538</v>
      </c>
      <c r="F23" s="52">
        <v>70012.695999999996</v>
      </c>
      <c r="G23" s="52">
        <v>46035.091999999997</v>
      </c>
      <c r="H23" s="52">
        <v>1696.75</v>
      </c>
      <c r="I23" s="52">
        <v>2.9209999999999998</v>
      </c>
      <c r="J23" s="52">
        <v>289661.89799999999</v>
      </c>
      <c r="K23" s="52">
        <v>146498.886</v>
      </c>
      <c r="L23" s="52">
        <v>10396.063</v>
      </c>
      <c r="M23" s="52">
        <v>20047.133000000002</v>
      </c>
      <c r="N23" s="52">
        <v>45402.197</v>
      </c>
      <c r="O23" s="52">
        <v>25944.416000000001</v>
      </c>
      <c r="P23" s="52">
        <v>77363.438999999998</v>
      </c>
      <c r="Q23" s="89">
        <v>410412.185</v>
      </c>
      <c r="R23" s="70"/>
      <c r="S23" s="70"/>
      <c r="T23" s="70"/>
      <c r="U23" s="70"/>
      <c r="V23" s="70"/>
      <c r="W23" s="70"/>
      <c r="X23" s="70"/>
      <c r="Y23" s="70"/>
      <c r="Z23" s="70"/>
      <c r="AA23" s="70"/>
      <c r="AB23" s="70"/>
      <c r="AC23" s="70"/>
      <c r="AD23" s="70"/>
      <c r="AE23" s="70"/>
    </row>
    <row r="24" spans="1:31" x14ac:dyDescent="0.2">
      <c r="A24" s="3" t="s">
        <v>20</v>
      </c>
      <c r="B24" s="52">
        <v>531.96600000000001</v>
      </c>
      <c r="C24" s="52">
        <v>265.96800000000002</v>
      </c>
      <c r="D24" s="52">
        <v>1691.33</v>
      </c>
      <c r="E24" s="52">
        <v>1378.5070000000001</v>
      </c>
      <c r="F24" s="52">
        <v>0</v>
      </c>
      <c r="G24" s="52">
        <v>0</v>
      </c>
      <c r="H24" s="52">
        <v>91</v>
      </c>
      <c r="I24" s="52">
        <v>0.751</v>
      </c>
      <c r="J24" s="52">
        <v>0</v>
      </c>
      <c r="K24" s="52">
        <v>0</v>
      </c>
      <c r="L24" s="52">
        <v>128.30600000000001</v>
      </c>
      <c r="M24" s="52">
        <v>228.09100000000001</v>
      </c>
      <c r="N24" s="52">
        <v>0.36</v>
      </c>
      <c r="O24" s="52">
        <v>1.5049999999999999</v>
      </c>
      <c r="P24" s="52">
        <v>256.26499999999999</v>
      </c>
      <c r="Q24" s="89">
        <v>2131.087</v>
      </c>
      <c r="R24" s="70"/>
      <c r="S24" s="70"/>
      <c r="T24" s="70"/>
      <c r="U24" s="70"/>
      <c r="V24" s="70"/>
      <c r="W24" s="70"/>
      <c r="X24" s="70"/>
      <c r="Y24" s="70"/>
      <c r="Z24" s="70"/>
      <c r="AA24" s="70"/>
      <c r="AB24" s="70"/>
      <c r="AC24" s="70"/>
      <c r="AD24" s="70"/>
      <c r="AE24" s="70"/>
    </row>
    <row r="25" spans="1:31" x14ac:dyDescent="0.2">
      <c r="A25" s="3" t="s">
        <v>50</v>
      </c>
      <c r="B25" s="52">
        <v>721.78300000000002</v>
      </c>
      <c r="C25" s="52">
        <v>175.40299999999999</v>
      </c>
      <c r="D25" s="52">
        <v>727.52099999999996</v>
      </c>
      <c r="E25" s="52">
        <v>158.529</v>
      </c>
      <c r="F25" s="52">
        <v>0</v>
      </c>
      <c r="G25" s="52">
        <v>0</v>
      </c>
      <c r="H25" s="52">
        <v>0</v>
      </c>
      <c r="I25" s="52">
        <v>0</v>
      </c>
      <c r="J25" s="52">
        <v>0</v>
      </c>
      <c r="K25" s="52">
        <v>0</v>
      </c>
      <c r="L25" s="52">
        <v>0</v>
      </c>
      <c r="M25" s="52">
        <v>0</v>
      </c>
      <c r="N25" s="52">
        <v>0</v>
      </c>
      <c r="O25" s="52">
        <v>0</v>
      </c>
      <c r="P25" s="52">
        <v>6.0519999999999996</v>
      </c>
      <c r="Q25" s="89">
        <v>339.98400000000004</v>
      </c>
      <c r="R25" s="70"/>
      <c r="S25" s="70"/>
      <c r="T25" s="70"/>
      <c r="U25" s="70"/>
      <c r="V25" s="70"/>
      <c r="W25" s="70"/>
      <c r="X25" s="70"/>
      <c r="Y25" s="70"/>
      <c r="Z25" s="70"/>
      <c r="AA25" s="70"/>
      <c r="AB25" s="70"/>
      <c r="AC25" s="70"/>
      <c r="AD25" s="70"/>
      <c r="AE25" s="70"/>
    </row>
    <row r="26" spans="1:31" x14ac:dyDescent="0.2">
      <c r="A26" s="3" t="s">
        <v>21</v>
      </c>
      <c r="B26" s="52">
        <v>344.89800000000002</v>
      </c>
      <c r="C26" s="52">
        <v>143.5</v>
      </c>
      <c r="D26" s="52">
        <v>25056.403999999999</v>
      </c>
      <c r="E26" s="52">
        <v>7627.2479999999996</v>
      </c>
      <c r="F26" s="52">
        <v>14913.673000000001</v>
      </c>
      <c r="G26" s="52">
        <v>13650.835999999999</v>
      </c>
      <c r="H26" s="52">
        <v>24586983.552000001</v>
      </c>
      <c r="I26" s="52">
        <v>23463.684000000001</v>
      </c>
      <c r="J26" s="52">
        <v>5131.2920000000004</v>
      </c>
      <c r="K26" s="52">
        <v>2266.1480000000001</v>
      </c>
      <c r="L26" s="52">
        <v>0</v>
      </c>
      <c r="M26" s="52">
        <v>76.462999999999994</v>
      </c>
      <c r="N26" s="52">
        <v>28691.304</v>
      </c>
      <c r="O26" s="52">
        <v>7077.2629999999999</v>
      </c>
      <c r="P26" s="52">
        <v>307.78399999999999</v>
      </c>
      <c r="Q26" s="89">
        <v>54612.925999999999</v>
      </c>
      <c r="R26" s="70"/>
      <c r="S26" s="70"/>
      <c r="T26" s="70"/>
      <c r="U26" s="70"/>
      <c r="V26" s="70"/>
      <c r="W26" s="70"/>
      <c r="X26" s="70"/>
      <c r="Y26" s="70"/>
      <c r="Z26" s="70"/>
      <c r="AA26" s="70"/>
      <c r="AB26" s="70"/>
      <c r="AC26" s="70"/>
      <c r="AD26" s="70"/>
      <c r="AE26" s="70"/>
    </row>
    <row r="27" spans="1:31" x14ac:dyDescent="0.2">
      <c r="A27" s="3" t="s">
        <v>364</v>
      </c>
      <c r="B27" s="52">
        <v>312</v>
      </c>
      <c r="C27" s="52">
        <v>286.93700000000001</v>
      </c>
      <c r="D27" s="52">
        <v>2848.5050000000001</v>
      </c>
      <c r="E27" s="52">
        <v>1791.203</v>
      </c>
      <c r="F27" s="52">
        <v>0</v>
      </c>
      <c r="G27" s="52">
        <v>0</v>
      </c>
      <c r="H27" s="52">
        <v>54489</v>
      </c>
      <c r="I27" s="52">
        <v>153.179</v>
      </c>
      <c r="J27" s="52">
        <v>0</v>
      </c>
      <c r="K27" s="52">
        <v>0</v>
      </c>
      <c r="L27" s="52">
        <v>554</v>
      </c>
      <c r="M27" s="52">
        <v>666.16600000000005</v>
      </c>
      <c r="N27" s="52">
        <v>2.0078999999999998</v>
      </c>
      <c r="O27" s="52">
        <v>9.8580000000000005</v>
      </c>
      <c r="P27" s="52">
        <v>11652.906999999999</v>
      </c>
      <c r="Q27" s="89">
        <v>14560.25</v>
      </c>
      <c r="R27" s="70"/>
      <c r="S27" s="70"/>
      <c r="T27" s="70"/>
      <c r="U27" s="70"/>
      <c r="V27" s="70"/>
      <c r="W27" s="70"/>
      <c r="X27" s="70"/>
      <c r="Y27" s="70"/>
      <c r="Z27" s="70"/>
      <c r="AA27" s="70"/>
      <c r="AB27" s="70"/>
      <c r="AC27" s="70"/>
      <c r="AD27" s="70"/>
      <c r="AE27" s="70"/>
    </row>
    <row r="28" spans="1:31" x14ac:dyDescent="0.2">
      <c r="A28" s="3" t="s">
        <v>365</v>
      </c>
      <c r="B28" s="52">
        <v>28</v>
      </c>
      <c r="C28" s="52">
        <v>40.56</v>
      </c>
      <c r="D28" s="52">
        <v>834.89200000000005</v>
      </c>
      <c r="E28" s="52">
        <v>586.83299999999997</v>
      </c>
      <c r="F28" s="52">
        <v>0</v>
      </c>
      <c r="G28" s="52">
        <v>0</v>
      </c>
      <c r="H28" s="52">
        <v>70</v>
      </c>
      <c r="I28" s="52">
        <v>2.069</v>
      </c>
      <c r="J28" s="52">
        <v>0</v>
      </c>
      <c r="K28" s="52">
        <v>0</v>
      </c>
      <c r="L28" s="52">
        <v>431.81799999999998</v>
      </c>
      <c r="M28" s="52">
        <v>383.95600000000002</v>
      </c>
      <c r="N28" s="52">
        <v>14.244</v>
      </c>
      <c r="O28" s="52">
        <v>14.7</v>
      </c>
      <c r="P28" s="52">
        <v>18.212</v>
      </c>
      <c r="Q28" s="89">
        <v>1046.33</v>
      </c>
      <c r="R28" s="70"/>
      <c r="S28" s="70"/>
      <c r="T28" s="70"/>
      <c r="U28" s="70"/>
      <c r="V28" s="70"/>
      <c r="W28" s="70"/>
      <c r="X28" s="70"/>
      <c r="Y28" s="70"/>
      <c r="Z28" s="70"/>
      <c r="AA28" s="70"/>
      <c r="AB28" s="70"/>
      <c r="AC28" s="70"/>
      <c r="AD28" s="70"/>
      <c r="AE28" s="70"/>
    </row>
    <row r="29" spans="1:31" x14ac:dyDescent="0.2">
      <c r="A29" s="3" t="s">
        <v>366</v>
      </c>
      <c r="B29" s="52">
        <v>0</v>
      </c>
      <c r="C29" s="52">
        <v>0</v>
      </c>
      <c r="D29" s="52">
        <v>3471.7440000000001</v>
      </c>
      <c r="E29" s="52">
        <v>2323.1480000000001</v>
      </c>
      <c r="F29" s="52">
        <v>0</v>
      </c>
      <c r="G29" s="52">
        <v>0</v>
      </c>
      <c r="H29" s="52">
        <v>0</v>
      </c>
      <c r="I29" s="52">
        <v>0</v>
      </c>
      <c r="J29" s="52">
        <v>0</v>
      </c>
      <c r="K29" s="52">
        <v>0</v>
      </c>
      <c r="L29" s="52">
        <v>0</v>
      </c>
      <c r="M29" s="52">
        <v>0</v>
      </c>
      <c r="N29" s="52">
        <v>0</v>
      </c>
      <c r="O29" s="52">
        <v>0</v>
      </c>
      <c r="P29" s="52">
        <v>42.529000000000003</v>
      </c>
      <c r="Q29" s="89">
        <v>2365.6770000000001</v>
      </c>
      <c r="R29" s="70"/>
      <c r="S29" s="70"/>
      <c r="T29" s="70"/>
      <c r="U29" s="70"/>
      <c r="V29" s="70"/>
      <c r="W29" s="70"/>
      <c r="X29" s="70"/>
      <c r="Y29" s="70"/>
      <c r="Z29" s="70"/>
      <c r="AA29" s="70"/>
      <c r="AB29" s="70"/>
      <c r="AC29" s="70"/>
      <c r="AD29" s="70"/>
      <c r="AE29" s="70"/>
    </row>
    <row r="30" spans="1:31" x14ac:dyDescent="0.2">
      <c r="A30" s="3" t="s">
        <v>380</v>
      </c>
      <c r="B30" s="52">
        <v>3.3250000000000002</v>
      </c>
      <c r="C30" s="52">
        <v>1.901</v>
      </c>
      <c r="D30" s="52">
        <v>1273.999</v>
      </c>
      <c r="E30" s="52">
        <v>810.61900000000003</v>
      </c>
      <c r="F30" s="52">
        <v>0</v>
      </c>
      <c r="G30" s="52">
        <v>0</v>
      </c>
      <c r="H30" s="52">
        <v>70</v>
      </c>
      <c r="I30" s="52">
        <v>1.107</v>
      </c>
      <c r="J30" s="52">
        <v>0</v>
      </c>
      <c r="K30" s="52">
        <v>0</v>
      </c>
      <c r="L30" s="52">
        <v>276.02600000000001</v>
      </c>
      <c r="M30" s="52">
        <v>224.684</v>
      </c>
      <c r="N30" s="52">
        <v>0</v>
      </c>
      <c r="O30" s="52">
        <v>0</v>
      </c>
      <c r="P30" s="52">
        <v>142.63300000000001</v>
      </c>
      <c r="Q30" s="89">
        <v>1180.944</v>
      </c>
      <c r="R30" s="70"/>
      <c r="S30" s="70"/>
      <c r="T30" s="70"/>
      <c r="U30" s="70"/>
      <c r="V30" s="70"/>
      <c r="W30" s="70"/>
      <c r="X30" s="70"/>
      <c r="Y30" s="70"/>
      <c r="Z30" s="70"/>
      <c r="AA30" s="70"/>
      <c r="AB30" s="70"/>
      <c r="AC30" s="70"/>
      <c r="AD30" s="70"/>
      <c r="AE30" s="70"/>
    </row>
    <row r="31" spans="1:31" x14ac:dyDescent="0.2">
      <c r="A31" s="3" t="s">
        <v>44</v>
      </c>
      <c r="B31" s="52">
        <v>0</v>
      </c>
      <c r="C31" s="52">
        <v>0</v>
      </c>
      <c r="D31" s="52">
        <v>47757.01</v>
      </c>
      <c r="E31" s="52">
        <v>39161.987000000001</v>
      </c>
      <c r="F31" s="52">
        <v>106.083</v>
      </c>
      <c r="G31" s="52">
        <v>98.012</v>
      </c>
      <c r="H31" s="52">
        <v>34.950000000000003</v>
      </c>
      <c r="I31" s="52">
        <v>2.8149999999999999</v>
      </c>
      <c r="J31" s="52">
        <v>0</v>
      </c>
      <c r="K31" s="52">
        <v>0</v>
      </c>
      <c r="L31" s="52">
        <v>0</v>
      </c>
      <c r="M31" s="52">
        <v>0</v>
      </c>
      <c r="N31" s="52">
        <v>0</v>
      </c>
      <c r="O31" s="52">
        <v>0</v>
      </c>
      <c r="P31" s="52">
        <v>331.46899999999999</v>
      </c>
      <c r="Q31" s="89">
        <v>39594.283000000003</v>
      </c>
      <c r="R31" s="70"/>
      <c r="S31" s="70"/>
      <c r="T31" s="70"/>
      <c r="U31" s="70"/>
      <c r="V31" s="70"/>
      <c r="W31" s="70"/>
      <c r="X31" s="70"/>
      <c r="Y31" s="70"/>
      <c r="Z31" s="70"/>
      <c r="AA31" s="70"/>
      <c r="AB31" s="70"/>
      <c r="AC31" s="70"/>
      <c r="AD31" s="70"/>
      <c r="AE31" s="70"/>
    </row>
    <row r="32" spans="1:31" x14ac:dyDescent="0.2">
      <c r="A32" s="3" t="s">
        <v>22</v>
      </c>
      <c r="B32" s="52">
        <v>568.88400000000001</v>
      </c>
      <c r="C32" s="52">
        <v>334.863</v>
      </c>
      <c r="D32" s="52">
        <v>10773.516</v>
      </c>
      <c r="E32" s="52">
        <v>6714.5690000000004</v>
      </c>
      <c r="F32" s="52">
        <v>0</v>
      </c>
      <c r="G32" s="52">
        <v>0</v>
      </c>
      <c r="H32" s="52">
        <v>643213.098</v>
      </c>
      <c r="I32" s="52">
        <v>1073.3879999999999</v>
      </c>
      <c r="J32" s="52">
        <v>91.796999999999997</v>
      </c>
      <c r="K32" s="52">
        <v>58.618000000000002</v>
      </c>
      <c r="L32" s="52">
        <v>158.96899999999999</v>
      </c>
      <c r="M32" s="52">
        <v>138.07300000000001</v>
      </c>
      <c r="N32" s="52">
        <v>1018.899</v>
      </c>
      <c r="O32" s="52">
        <v>773.48800000000006</v>
      </c>
      <c r="P32" s="52">
        <v>1717.704</v>
      </c>
      <c r="Q32" s="89">
        <v>10810.703</v>
      </c>
      <c r="R32" s="70"/>
      <c r="S32" s="70"/>
      <c r="T32" s="70"/>
      <c r="U32" s="70"/>
      <c r="V32" s="70"/>
      <c r="W32" s="70"/>
      <c r="X32" s="70"/>
      <c r="Y32" s="70"/>
      <c r="Z32" s="70"/>
      <c r="AA32" s="70"/>
      <c r="AB32" s="70"/>
      <c r="AC32" s="70"/>
      <c r="AD32" s="70"/>
      <c r="AE32" s="70"/>
    </row>
    <row r="33" spans="1:31" x14ac:dyDescent="0.2">
      <c r="A33" s="3" t="s">
        <v>368</v>
      </c>
      <c r="B33" s="52">
        <v>0</v>
      </c>
      <c r="C33" s="52">
        <v>0</v>
      </c>
      <c r="D33" s="52">
        <v>0</v>
      </c>
      <c r="E33" s="52">
        <v>0</v>
      </c>
      <c r="F33" s="52">
        <v>939.13300000000004</v>
      </c>
      <c r="G33" s="52">
        <v>827.63300000000004</v>
      </c>
      <c r="H33" s="52">
        <v>0</v>
      </c>
      <c r="I33" s="52">
        <v>0</v>
      </c>
      <c r="J33" s="52">
        <v>0</v>
      </c>
      <c r="K33" s="52">
        <v>0</v>
      </c>
      <c r="L33" s="52">
        <v>0</v>
      </c>
      <c r="M33" s="52">
        <v>0</v>
      </c>
      <c r="N33" s="52">
        <v>0</v>
      </c>
      <c r="O33" s="52">
        <v>0</v>
      </c>
      <c r="P33" s="52">
        <v>0</v>
      </c>
      <c r="Q33" s="89">
        <v>827.63300000000004</v>
      </c>
      <c r="R33" s="70"/>
      <c r="S33" s="70"/>
      <c r="T33" s="70"/>
      <c r="U33" s="70"/>
      <c r="V33" s="70"/>
      <c r="W33" s="70"/>
      <c r="X33" s="70"/>
      <c r="Y33" s="70"/>
      <c r="Z33" s="70"/>
      <c r="AA33" s="70"/>
      <c r="AB33" s="70"/>
      <c r="AC33" s="70"/>
      <c r="AD33" s="70"/>
      <c r="AE33" s="70"/>
    </row>
    <row r="34" spans="1:31" x14ac:dyDescent="0.2">
      <c r="A34" s="3" t="s">
        <v>369</v>
      </c>
      <c r="B34" s="52">
        <v>38.35</v>
      </c>
      <c r="C34" s="52">
        <v>13.185</v>
      </c>
      <c r="D34" s="52">
        <v>644.03430000000003</v>
      </c>
      <c r="E34" s="52">
        <v>773.399</v>
      </c>
      <c r="F34" s="52">
        <v>0</v>
      </c>
      <c r="G34" s="52">
        <v>0</v>
      </c>
      <c r="H34" s="52">
        <v>3649.94</v>
      </c>
      <c r="I34" s="52">
        <v>27.129000000000001</v>
      </c>
      <c r="J34" s="52">
        <v>55.66</v>
      </c>
      <c r="K34" s="52">
        <v>188.601</v>
      </c>
      <c r="L34" s="52">
        <v>106.13500000000001</v>
      </c>
      <c r="M34" s="52">
        <v>84.921999999999997</v>
      </c>
      <c r="N34" s="52">
        <v>222.73</v>
      </c>
      <c r="O34" s="52">
        <v>138.685</v>
      </c>
      <c r="P34" s="52">
        <v>533.24699999999996</v>
      </c>
      <c r="Q34" s="89">
        <v>1759.1679999999997</v>
      </c>
      <c r="R34" s="70"/>
      <c r="S34" s="70"/>
      <c r="T34" s="70"/>
      <c r="U34" s="70"/>
      <c r="V34" s="70"/>
      <c r="W34" s="70"/>
      <c r="X34" s="70"/>
      <c r="Y34" s="70"/>
      <c r="Z34" s="70"/>
      <c r="AA34" s="70"/>
      <c r="AB34" s="70"/>
      <c r="AC34" s="70"/>
      <c r="AD34" s="70"/>
      <c r="AE34" s="70"/>
    </row>
    <row r="35" spans="1:31" x14ac:dyDescent="0.2">
      <c r="A35" s="3" t="s">
        <v>370</v>
      </c>
      <c r="B35" s="52">
        <v>0</v>
      </c>
      <c r="C35" s="52">
        <v>0</v>
      </c>
      <c r="D35" s="52">
        <v>6753.2719999999999</v>
      </c>
      <c r="E35" s="52">
        <v>5518.9250000000002</v>
      </c>
      <c r="F35" s="52">
        <v>0</v>
      </c>
      <c r="G35" s="52">
        <v>0</v>
      </c>
      <c r="H35" s="52">
        <v>0</v>
      </c>
      <c r="I35" s="52">
        <v>0</v>
      </c>
      <c r="J35" s="52">
        <v>0</v>
      </c>
      <c r="K35" s="52">
        <v>0</v>
      </c>
      <c r="L35" s="52">
        <v>0</v>
      </c>
      <c r="M35" s="52">
        <v>0</v>
      </c>
      <c r="N35" s="52">
        <v>0</v>
      </c>
      <c r="O35" s="52">
        <v>0</v>
      </c>
      <c r="P35" s="52">
        <v>14.87</v>
      </c>
      <c r="Q35" s="89">
        <v>5533.7950000000001</v>
      </c>
      <c r="R35" s="70"/>
      <c r="S35" s="70"/>
      <c r="T35" s="70"/>
      <c r="U35" s="70"/>
      <c r="V35" s="70"/>
      <c r="W35" s="70"/>
      <c r="X35" s="70"/>
      <c r="Y35" s="70"/>
      <c r="Z35" s="70"/>
      <c r="AA35" s="70"/>
      <c r="AB35" s="70"/>
      <c r="AC35" s="70"/>
      <c r="AD35" s="70"/>
      <c r="AE35" s="70"/>
    </row>
    <row r="36" spans="1:31" x14ac:dyDescent="0.2">
      <c r="A36" s="3" t="s">
        <v>24</v>
      </c>
      <c r="B36" s="52">
        <v>0</v>
      </c>
      <c r="C36" s="52">
        <v>0</v>
      </c>
      <c r="D36" s="52">
        <v>210.65799999999999</v>
      </c>
      <c r="E36" s="52">
        <v>124.721</v>
      </c>
      <c r="F36" s="52">
        <v>11064.3</v>
      </c>
      <c r="G36" s="52">
        <v>6551.36</v>
      </c>
      <c r="H36" s="52">
        <v>1730591.348</v>
      </c>
      <c r="I36" s="52">
        <v>1126.605</v>
      </c>
      <c r="J36" s="52">
        <v>253.41399999999999</v>
      </c>
      <c r="K36" s="52">
        <v>81.25</v>
      </c>
      <c r="L36" s="52">
        <v>0</v>
      </c>
      <c r="M36" s="52">
        <v>0</v>
      </c>
      <c r="N36" s="52">
        <v>0</v>
      </c>
      <c r="O36" s="52">
        <v>0</v>
      </c>
      <c r="P36" s="52">
        <v>5793.0429999999997</v>
      </c>
      <c r="Q36" s="89">
        <v>13676.978999999999</v>
      </c>
      <c r="R36" s="70"/>
      <c r="S36" s="70"/>
      <c r="T36" s="70"/>
      <c r="U36" s="70"/>
      <c r="V36" s="70"/>
      <c r="W36" s="70"/>
      <c r="X36" s="70"/>
      <c r="Y36" s="70"/>
      <c r="Z36" s="70"/>
      <c r="AA36" s="70"/>
      <c r="AB36" s="70"/>
      <c r="AC36" s="70"/>
      <c r="AD36" s="70"/>
      <c r="AE36" s="70"/>
    </row>
    <row r="37" spans="1:31" x14ac:dyDescent="0.2">
      <c r="A37" s="3" t="s">
        <v>25</v>
      </c>
      <c r="B37" s="52">
        <v>0</v>
      </c>
      <c r="C37" s="52">
        <v>0</v>
      </c>
      <c r="D37" s="52">
        <v>125.93</v>
      </c>
      <c r="E37" s="52">
        <v>154.42699999999999</v>
      </c>
      <c r="F37" s="52">
        <v>0</v>
      </c>
      <c r="G37" s="52">
        <v>0</v>
      </c>
      <c r="H37" s="52">
        <v>66634.191999999995</v>
      </c>
      <c r="I37" s="52">
        <v>96.480999999999995</v>
      </c>
      <c r="J37" s="52">
        <v>49</v>
      </c>
      <c r="K37" s="52">
        <v>39.545000000000002</v>
      </c>
      <c r="L37" s="52">
        <v>0</v>
      </c>
      <c r="M37" s="52">
        <v>0</v>
      </c>
      <c r="N37" s="52">
        <v>116.199</v>
      </c>
      <c r="O37" s="52">
        <v>100.3</v>
      </c>
      <c r="P37" s="52">
        <v>953.01</v>
      </c>
      <c r="Q37" s="89">
        <v>1343.7629999999999</v>
      </c>
      <c r="R37" s="70"/>
      <c r="S37" s="70"/>
      <c r="T37" s="70"/>
      <c r="U37" s="70"/>
      <c r="V37" s="70"/>
      <c r="W37" s="70"/>
      <c r="X37" s="70"/>
      <c r="Y37" s="70"/>
      <c r="Z37" s="70"/>
      <c r="AA37" s="70"/>
      <c r="AB37" s="70"/>
      <c r="AC37" s="70"/>
      <c r="AD37" s="70"/>
      <c r="AE37" s="70"/>
    </row>
    <row r="38" spans="1:31" x14ac:dyDescent="0.2">
      <c r="A38" s="3" t="s">
        <v>26</v>
      </c>
      <c r="B38" s="52">
        <v>61.573999999999998</v>
      </c>
      <c r="C38" s="52">
        <v>8.4550000000000001</v>
      </c>
      <c r="D38" s="52">
        <v>44051.209000000003</v>
      </c>
      <c r="E38" s="52">
        <v>21329.564999999999</v>
      </c>
      <c r="F38" s="52">
        <v>5188.308</v>
      </c>
      <c r="G38" s="52">
        <v>4601.2060000000001</v>
      </c>
      <c r="H38" s="52">
        <v>36970715</v>
      </c>
      <c r="I38" s="52">
        <v>29376.844000000001</v>
      </c>
      <c r="J38" s="52">
        <v>22099.483</v>
      </c>
      <c r="K38" s="52">
        <v>10727.634</v>
      </c>
      <c r="L38" s="52">
        <v>0</v>
      </c>
      <c r="M38" s="52">
        <v>15.587</v>
      </c>
      <c r="N38" s="52">
        <v>68755.865000000005</v>
      </c>
      <c r="O38" s="52">
        <v>20631.522000000001</v>
      </c>
      <c r="P38" s="52">
        <v>3314.634</v>
      </c>
      <c r="Q38" s="89">
        <v>90005.447000000015</v>
      </c>
      <c r="R38" s="70"/>
      <c r="S38" s="70"/>
      <c r="T38" s="70"/>
      <c r="U38" s="70"/>
      <c r="V38" s="70"/>
      <c r="W38" s="70"/>
      <c r="X38" s="70"/>
      <c r="Y38" s="70"/>
      <c r="Z38" s="70"/>
      <c r="AA38" s="70"/>
      <c r="AB38" s="70"/>
      <c r="AC38" s="70"/>
      <c r="AD38" s="70"/>
      <c r="AE38" s="70"/>
    </row>
    <row r="39" spans="1:31" x14ac:dyDescent="0.2">
      <c r="A39" s="3" t="s">
        <v>27</v>
      </c>
      <c r="B39" s="52">
        <v>448.66399999999999</v>
      </c>
      <c r="C39" s="52">
        <v>256.40600000000001</v>
      </c>
      <c r="D39" s="52">
        <v>22503.559000000001</v>
      </c>
      <c r="E39" s="52">
        <v>9410.9719999999998</v>
      </c>
      <c r="F39" s="52">
        <v>0</v>
      </c>
      <c r="G39" s="52">
        <v>0</v>
      </c>
      <c r="H39" s="52">
        <v>75664.668999999994</v>
      </c>
      <c r="I39" s="52">
        <v>238.93799999999999</v>
      </c>
      <c r="J39" s="52">
        <v>21.731000000000002</v>
      </c>
      <c r="K39" s="52">
        <v>20.593</v>
      </c>
      <c r="L39" s="52">
        <v>214.41890000000001</v>
      </c>
      <c r="M39" s="52">
        <v>263.80399999999997</v>
      </c>
      <c r="N39" s="52">
        <v>1519.722</v>
      </c>
      <c r="O39" s="52">
        <v>149.17099999999999</v>
      </c>
      <c r="P39" s="52">
        <v>1342.5039999999999</v>
      </c>
      <c r="Q39" s="89">
        <v>11682.388000000003</v>
      </c>
      <c r="R39" s="70"/>
      <c r="S39" s="70"/>
      <c r="T39" s="70"/>
      <c r="U39" s="70"/>
      <c r="V39" s="70"/>
      <c r="W39" s="70"/>
      <c r="X39" s="70"/>
      <c r="Y39" s="70"/>
      <c r="Z39" s="70"/>
      <c r="AA39" s="70"/>
      <c r="AB39" s="70"/>
      <c r="AC39" s="70"/>
      <c r="AD39" s="70"/>
      <c r="AE39" s="70"/>
    </row>
    <row r="40" spans="1:31" x14ac:dyDescent="0.2">
      <c r="A40" s="3" t="s">
        <v>28</v>
      </c>
      <c r="B40" s="52">
        <v>6460.13</v>
      </c>
      <c r="C40" s="52">
        <v>1494.4179999999999</v>
      </c>
      <c r="D40" s="52">
        <v>13239.620999999999</v>
      </c>
      <c r="E40" s="52">
        <v>3125.556</v>
      </c>
      <c r="F40" s="52">
        <v>853.35</v>
      </c>
      <c r="G40" s="52">
        <v>752.19</v>
      </c>
      <c r="H40" s="52">
        <v>3353533</v>
      </c>
      <c r="I40" s="52">
        <v>4439.6779999999999</v>
      </c>
      <c r="J40" s="52">
        <v>0</v>
      </c>
      <c r="K40" s="52">
        <v>0</v>
      </c>
      <c r="L40" s="52">
        <v>0</v>
      </c>
      <c r="M40" s="52">
        <v>0</v>
      </c>
      <c r="N40" s="52">
        <v>0</v>
      </c>
      <c r="O40" s="52">
        <v>0</v>
      </c>
      <c r="P40" s="52">
        <v>2121.4630000000002</v>
      </c>
      <c r="Q40" s="89">
        <v>11933.305</v>
      </c>
      <c r="R40" s="70"/>
      <c r="S40" s="70"/>
      <c r="T40" s="70"/>
      <c r="U40" s="70"/>
      <c r="V40" s="70"/>
      <c r="W40" s="70"/>
      <c r="X40" s="70"/>
      <c r="Y40" s="70"/>
      <c r="Z40" s="70"/>
      <c r="AA40" s="70"/>
      <c r="AB40" s="70"/>
      <c r="AC40" s="70"/>
      <c r="AD40" s="70"/>
      <c r="AE40" s="70"/>
    </row>
    <row r="41" spans="1:31" x14ac:dyDescent="0.2">
      <c r="A41" s="3" t="s">
        <v>29</v>
      </c>
      <c r="B41" s="52">
        <v>7144.018</v>
      </c>
      <c r="C41" s="52">
        <v>808.66399999999999</v>
      </c>
      <c r="D41" s="52">
        <v>26538.595000000001</v>
      </c>
      <c r="E41" s="52">
        <v>5115.5959999999995</v>
      </c>
      <c r="F41" s="52">
        <v>37942.656000000003</v>
      </c>
      <c r="G41" s="52">
        <v>29811.839</v>
      </c>
      <c r="H41" s="52">
        <v>373215.16800000001</v>
      </c>
      <c r="I41" s="52">
        <v>316.20100000000002</v>
      </c>
      <c r="J41" s="52">
        <v>1046.74</v>
      </c>
      <c r="K41" s="52">
        <v>429.11700000000002</v>
      </c>
      <c r="L41" s="52">
        <v>8.15</v>
      </c>
      <c r="M41" s="52">
        <v>31.548999999999999</v>
      </c>
      <c r="N41" s="52">
        <v>221.79</v>
      </c>
      <c r="O41" s="52">
        <v>66.08</v>
      </c>
      <c r="P41" s="52">
        <v>1641.66</v>
      </c>
      <c r="Q41" s="89">
        <v>38220.706000000006</v>
      </c>
      <c r="R41" s="70"/>
      <c r="S41" s="70"/>
      <c r="T41" s="70"/>
      <c r="U41" s="70"/>
      <c r="V41" s="70"/>
      <c r="W41" s="70"/>
      <c r="X41" s="70"/>
      <c r="Y41" s="70"/>
      <c r="Z41" s="70"/>
      <c r="AA41" s="70"/>
      <c r="AB41" s="70"/>
      <c r="AC41" s="70"/>
      <c r="AD41" s="70"/>
      <c r="AE41" s="70"/>
    </row>
    <row r="42" spans="1:31" x14ac:dyDescent="0.2">
      <c r="A42" s="3" t="s">
        <v>45</v>
      </c>
      <c r="B42" s="52">
        <v>0</v>
      </c>
      <c r="C42" s="52">
        <v>0</v>
      </c>
      <c r="D42" s="52">
        <v>118.78400000000001</v>
      </c>
      <c r="E42" s="52">
        <v>79.290999999999997</v>
      </c>
      <c r="F42" s="52">
        <v>0</v>
      </c>
      <c r="G42" s="52">
        <v>0</v>
      </c>
      <c r="H42" s="52">
        <v>363</v>
      </c>
      <c r="I42" s="52">
        <v>9.9930000000000003</v>
      </c>
      <c r="J42" s="52">
        <v>0</v>
      </c>
      <c r="K42" s="52">
        <v>0</v>
      </c>
      <c r="L42" s="52">
        <v>69.36</v>
      </c>
      <c r="M42" s="52">
        <v>80.423000000000002</v>
      </c>
      <c r="N42" s="52">
        <v>0</v>
      </c>
      <c r="O42" s="52">
        <v>0</v>
      </c>
      <c r="P42" s="52">
        <v>999.50400000000002</v>
      </c>
      <c r="Q42" s="89">
        <v>1169.211</v>
      </c>
      <c r="R42" s="70"/>
      <c r="S42" s="70"/>
      <c r="T42" s="70"/>
      <c r="U42" s="70"/>
      <c r="V42" s="70"/>
      <c r="W42" s="70"/>
      <c r="X42" s="70"/>
      <c r="Y42" s="70"/>
      <c r="Z42" s="70"/>
      <c r="AA42" s="70"/>
      <c r="AB42" s="70"/>
      <c r="AC42" s="70"/>
      <c r="AD42" s="70"/>
      <c r="AE42" s="70"/>
    </row>
    <row r="43" spans="1:31" x14ac:dyDescent="0.2">
      <c r="A43" s="3" t="s">
        <v>30</v>
      </c>
      <c r="B43" s="52">
        <v>0</v>
      </c>
      <c r="C43" s="52">
        <v>0</v>
      </c>
      <c r="D43" s="52">
        <v>0</v>
      </c>
      <c r="E43" s="52">
        <v>0</v>
      </c>
      <c r="F43" s="52">
        <v>40914.502</v>
      </c>
      <c r="G43" s="52">
        <v>31826.035</v>
      </c>
      <c r="H43" s="52">
        <v>20</v>
      </c>
      <c r="I43" s="52">
        <v>1.163</v>
      </c>
      <c r="J43" s="52">
        <v>0</v>
      </c>
      <c r="K43" s="52">
        <v>0</v>
      </c>
      <c r="L43" s="52">
        <v>0</v>
      </c>
      <c r="M43" s="52">
        <v>0</v>
      </c>
      <c r="N43" s="52">
        <v>0</v>
      </c>
      <c r="O43" s="52">
        <v>0</v>
      </c>
      <c r="P43" s="52">
        <v>614.572</v>
      </c>
      <c r="Q43" s="89">
        <v>32441.77</v>
      </c>
      <c r="R43" s="70"/>
      <c r="S43" s="70"/>
      <c r="T43" s="70"/>
      <c r="U43" s="70"/>
      <c r="V43" s="70"/>
      <c r="W43" s="70"/>
      <c r="X43" s="70"/>
      <c r="Y43" s="70"/>
      <c r="Z43" s="70"/>
      <c r="AA43" s="70"/>
      <c r="AB43" s="70"/>
      <c r="AC43" s="70"/>
      <c r="AD43" s="70"/>
      <c r="AE43" s="70"/>
    </row>
    <row r="44" spans="1:31" x14ac:dyDescent="0.2">
      <c r="A44" s="3" t="s">
        <v>381</v>
      </c>
      <c r="B44" s="52">
        <v>2749401.8790000002</v>
      </c>
      <c r="C44" s="52">
        <v>393137.288</v>
      </c>
      <c r="D44" s="52">
        <v>113125.14200000001</v>
      </c>
      <c r="E44" s="52">
        <v>35795.224000000002</v>
      </c>
      <c r="F44" s="52">
        <v>63401.690999999999</v>
      </c>
      <c r="G44" s="52">
        <v>48547.144999999997</v>
      </c>
      <c r="H44" s="52">
        <v>18376918.528000001</v>
      </c>
      <c r="I44" s="52">
        <v>16426.105</v>
      </c>
      <c r="J44" s="52">
        <v>1204.451</v>
      </c>
      <c r="K44" s="52">
        <v>409.04500000000002</v>
      </c>
      <c r="L44" s="52">
        <v>0</v>
      </c>
      <c r="M44" s="52">
        <v>0</v>
      </c>
      <c r="N44" s="52">
        <v>450.57100000000003</v>
      </c>
      <c r="O44" s="52">
        <v>156.37</v>
      </c>
      <c r="P44" s="52">
        <v>1033.4839999999999</v>
      </c>
      <c r="Q44" s="89">
        <v>495504.66099999996</v>
      </c>
      <c r="R44" s="70"/>
      <c r="S44" s="70"/>
      <c r="T44" s="70"/>
      <c r="U44" s="70"/>
      <c r="V44" s="70"/>
      <c r="W44" s="70"/>
      <c r="X44" s="70"/>
      <c r="Y44" s="70"/>
      <c r="Z44" s="70"/>
      <c r="AA44" s="70"/>
      <c r="AB44" s="70"/>
      <c r="AC44" s="70"/>
      <c r="AD44" s="70"/>
      <c r="AE44" s="70"/>
    </row>
    <row r="45" spans="1:31" x14ac:dyDescent="0.2">
      <c r="A45" s="3" t="s">
        <v>31</v>
      </c>
      <c r="B45" s="52">
        <v>0</v>
      </c>
      <c r="C45" s="52">
        <v>0</v>
      </c>
      <c r="D45" s="52">
        <v>16865.3</v>
      </c>
      <c r="E45" s="52">
        <v>10671.618</v>
      </c>
      <c r="F45" s="52">
        <v>0</v>
      </c>
      <c r="G45" s="52">
        <v>0</v>
      </c>
      <c r="H45" s="52">
        <v>0</v>
      </c>
      <c r="I45" s="52">
        <v>0</v>
      </c>
      <c r="J45" s="52">
        <v>0</v>
      </c>
      <c r="K45" s="52">
        <v>0</v>
      </c>
      <c r="L45" s="52">
        <v>0</v>
      </c>
      <c r="M45" s="52">
        <v>0</v>
      </c>
      <c r="N45" s="52">
        <v>0</v>
      </c>
      <c r="O45" s="52">
        <v>0</v>
      </c>
      <c r="P45" s="52">
        <v>1037.8430000000001</v>
      </c>
      <c r="Q45" s="89">
        <v>11709.461000000001</v>
      </c>
      <c r="R45" s="70"/>
      <c r="S45" s="70"/>
      <c r="T45" s="70"/>
      <c r="U45" s="70"/>
      <c r="V45" s="70"/>
      <c r="W45" s="70"/>
      <c r="X45" s="70"/>
      <c r="Y45" s="70"/>
      <c r="Z45" s="70"/>
      <c r="AA45" s="70"/>
      <c r="AB45" s="70"/>
      <c r="AC45" s="70"/>
      <c r="AD45" s="70"/>
      <c r="AE45" s="70"/>
    </row>
    <row r="46" spans="1:31" x14ac:dyDescent="0.2">
      <c r="A46" s="3" t="s">
        <v>32</v>
      </c>
      <c r="B46" s="52">
        <v>206.08199999999999</v>
      </c>
      <c r="C46" s="52">
        <v>36.823999999999998</v>
      </c>
      <c r="D46" s="52">
        <v>740.51</v>
      </c>
      <c r="E46" s="52">
        <v>222.13499999999999</v>
      </c>
      <c r="F46" s="52">
        <v>450.99700000000001</v>
      </c>
      <c r="G46" s="52">
        <v>411.68900000000002</v>
      </c>
      <c r="H46" s="52">
        <v>113006</v>
      </c>
      <c r="I46" s="52">
        <v>64.531000000000006</v>
      </c>
      <c r="J46" s="52">
        <v>0</v>
      </c>
      <c r="K46" s="52">
        <v>0</v>
      </c>
      <c r="L46" s="52">
        <v>0</v>
      </c>
      <c r="M46" s="52">
        <v>0</v>
      </c>
      <c r="N46" s="52">
        <v>0</v>
      </c>
      <c r="O46" s="52">
        <v>0</v>
      </c>
      <c r="P46" s="52">
        <v>17.187000000000001</v>
      </c>
      <c r="Q46" s="89">
        <v>752.3660000000001</v>
      </c>
      <c r="R46" s="70"/>
      <c r="S46" s="70"/>
      <c r="T46" s="70"/>
      <c r="U46" s="70"/>
      <c r="V46" s="70"/>
      <c r="W46" s="70"/>
      <c r="X46" s="70"/>
      <c r="Y46" s="70"/>
      <c r="Z46" s="70"/>
      <c r="AA46" s="70"/>
      <c r="AB46" s="70"/>
      <c r="AC46" s="70"/>
      <c r="AD46" s="70"/>
      <c r="AE46" s="70"/>
    </row>
    <row r="47" spans="1:31" x14ac:dyDescent="0.2">
      <c r="A47" s="3" t="s">
        <v>34</v>
      </c>
      <c r="B47" s="52">
        <v>119988.29300000001</v>
      </c>
      <c r="C47" s="52">
        <v>18682.643</v>
      </c>
      <c r="D47" s="52">
        <v>81610.002900000007</v>
      </c>
      <c r="E47" s="52">
        <v>30027.244999999999</v>
      </c>
      <c r="F47" s="52">
        <v>21058.102999999999</v>
      </c>
      <c r="G47" s="52">
        <v>15979.953</v>
      </c>
      <c r="H47" s="52">
        <v>11468583.232000001</v>
      </c>
      <c r="I47" s="52">
        <v>10980.523999999999</v>
      </c>
      <c r="J47" s="52">
        <v>7746.1940000000004</v>
      </c>
      <c r="K47" s="52">
        <v>3054.7649999999999</v>
      </c>
      <c r="L47" s="52">
        <v>0</v>
      </c>
      <c r="M47" s="52">
        <v>112.919</v>
      </c>
      <c r="N47" s="52">
        <v>23976.008000000002</v>
      </c>
      <c r="O47" s="52">
        <v>8753.1880000000001</v>
      </c>
      <c r="P47" s="52">
        <v>20.687999999999999</v>
      </c>
      <c r="Q47" s="89">
        <v>87611.924999999988</v>
      </c>
      <c r="R47" s="70"/>
      <c r="S47" s="70"/>
      <c r="T47" s="70"/>
      <c r="U47" s="70"/>
      <c r="V47" s="70"/>
      <c r="W47" s="70"/>
      <c r="X47" s="70"/>
      <c r="Y47" s="70"/>
      <c r="Z47" s="70"/>
      <c r="AA47" s="70"/>
      <c r="AB47" s="70"/>
      <c r="AC47" s="70"/>
      <c r="AD47" s="70"/>
      <c r="AE47" s="70"/>
    </row>
    <row r="48" spans="1:31" x14ac:dyDescent="0.2">
      <c r="A48" s="3" t="s">
        <v>35</v>
      </c>
      <c r="B48" s="52">
        <v>12220.369000000001</v>
      </c>
      <c r="C48" s="52">
        <v>2161.7849999999999</v>
      </c>
      <c r="D48" s="52">
        <v>140430.962</v>
      </c>
      <c r="E48" s="52">
        <v>36802.504000000001</v>
      </c>
      <c r="F48" s="52">
        <v>25709.804</v>
      </c>
      <c r="G48" s="52">
        <v>23049.292000000001</v>
      </c>
      <c r="H48" s="52">
        <v>19734953</v>
      </c>
      <c r="I48" s="52">
        <v>23100.749</v>
      </c>
      <c r="J48" s="52">
        <v>1761.1980000000001</v>
      </c>
      <c r="K48" s="52">
        <v>872.39700000000005</v>
      </c>
      <c r="L48" s="52">
        <v>35.380000000000003</v>
      </c>
      <c r="M48" s="52">
        <v>35.341000000000001</v>
      </c>
      <c r="N48" s="52">
        <v>0</v>
      </c>
      <c r="O48" s="52">
        <v>0</v>
      </c>
      <c r="P48" s="52">
        <v>114.86199999999999</v>
      </c>
      <c r="Q48" s="89">
        <v>86136.93</v>
      </c>
      <c r="R48" s="70"/>
      <c r="S48" s="70"/>
      <c r="T48" s="70"/>
      <c r="U48" s="70"/>
      <c r="V48" s="70"/>
      <c r="W48" s="70"/>
      <c r="X48" s="70"/>
      <c r="Y48" s="70"/>
      <c r="Z48" s="70"/>
      <c r="AA48" s="70"/>
      <c r="AB48" s="70"/>
      <c r="AC48" s="70"/>
      <c r="AD48" s="70"/>
      <c r="AE48" s="70"/>
    </row>
    <row r="49" spans="1:31" x14ac:dyDescent="0.2">
      <c r="A49" s="3" t="s">
        <v>36</v>
      </c>
      <c r="B49" s="52">
        <v>214.7</v>
      </c>
      <c r="C49" s="52">
        <v>98.83</v>
      </c>
      <c r="D49" s="52">
        <v>11807.31</v>
      </c>
      <c r="E49" s="52">
        <v>5302.5020000000004</v>
      </c>
      <c r="F49" s="52">
        <v>0</v>
      </c>
      <c r="G49" s="52">
        <v>0</v>
      </c>
      <c r="H49" s="52">
        <v>16526.991999999998</v>
      </c>
      <c r="I49" s="52">
        <v>62.009</v>
      </c>
      <c r="J49" s="52">
        <v>5.516</v>
      </c>
      <c r="K49" s="52">
        <v>5.6980000000000004</v>
      </c>
      <c r="L49" s="52">
        <v>772.54319999999996</v>
      </c>
      <c r="M49" s="52">
        <v>692.79</v>
      </c>
      <c r="N49" s="52">
        <v>219.88800000000001</v>
      </c>
      <c r="O49" s="52">
        <v>129.94</v>
      </c>
      <c r="P49" s="52">
        <v>4234.0559999999996</v>
      </c>
      <c r="Q49" s="89">
        <v>10525.825000000001</v>
      </c>
      <c r="R49" s="70"/>
      <c r="S49" s="70"/>
      <c r="T49" s="70"/>
      <c r="U49" s="70"/>
      <c r="V49" s="70"/>
      <c r="W49" s="70"/>
      <c r="X49" s="70"/>
      <c r="Y49" s="70"/>
      <c r="Z49" s="70"/>
      <c r="AA49" s="70"/>
      <c r="AB49" s="70"/>
      <c r="AC49" s="70"/>
      <c r="AD49" s="70"/>
      <c r="AE49" s="70"/>
    </row>
    <row r="50" spans="1:31" x14ac:dyDescent="0.2">
      <c r="A50" s="3" t="s">
        <v>37</v>
      </c>
      <c r="B50" s="52">
        <v>0</v>
      </c>
      <c r="C50" s="52">
        <v>0</v>
      </c>
      <c r="D50" s="52">
        <v>25089.768</v>
      </c>
      <c r="E50" s="52">
        <v>6722.3329999999996</v>
      </c>
      <c r="F50" s="52">
        <v>0</v>
      </c>
      <c r="G50" s="52">
        <v>0</v>
      </c>
      <c r="H50" s="52">
        <v>811704</v>
      </c>
      <c r="I50" s="52">
        <v>559.38400000000001</v>
      </c>
      <c r="J50" s="52">
        <v>0</v>
      </c>
      <c r="K50" s="52">
        <v>0</v>
      </c>
      <c r="L50" s="52">
        <v>0</v>
      </c>
      <c r="M50" s="52">
        <v>262.36099999999999</v>
      </c>
      <c r="N50" s="52">
        <v>0</v>
      </c>
      <c r="O50" s="52">
        <v>0</v>
      </c>
      <c r="P50" s="52">
        <v>2989.9870000000001</v>
      </c>
      <c r="Q50" s="89">
        <v>10534.064999999999</v>
      </c>
      <c r="R50" s="70"/>
      <c r="S50" s="70"/>
      <c r="T50" s="70"/>
      <c r="U50" s="70"/>
      <c r="V50" s="70"/>
      <c r="W50" s="70"/>
      <c r="X50" s="70"/>
      <c r="Y50" s="70"/>
      <c r="Z50" s="70"/>
      <c r="AA50" s="70"/>
      <c r="AB50" s="70"/>
      <c r="AC50" s="70"/>
      <c r="AD50" s="70"/>
      <c r="AE50" s="70"/>
    </row>
    <row r="51" spans="1:31" x14ac:dyDescent="0.2">
      <c r="A51" s="3" t="s">
        <v>201</v>
      </c>
      <c r="B51" s="52">
        <v>0</v>
      </c>
      <c r="C51" s="52">
        <v>0</v>
      </c>
      <c r="D51" s="52">
        <v>1216.5709999999999</v>
      </c>
      <c r="E51" s="52">
        <v>1225.357</v>
      </c>
      <c r="F51" s="52">
        <v>0</v>
      </c>
      <c r="G51" s="52">
        <v>0</v>
      </c>
      <c r="H51" s="52">
        <v>135.13999999999999</v>
      </c>
      <c r="I51" s="52">
        <v>1.4810000000000001</v>
      </c>
      <c r="J51" s="52">
        <v>0</v>
      </c>
      <c r="K51" s="52">
        <v>0</v>
      </c>
      <c r="L51" s="52">
        <v>0</v>
      </c>
      <c r="M51" s="52">
        <v>0</v>
      </c>
      <c r="N51" s="52">
        <v>0</v>
      </c>
      <c r="O51" s="52">
        <v>0</v>
      </c>
      <c r="P51" s="52">
        <v>1621.838</v>
      </c>
      <c r="Q51" s="89">
        <v>2848.6759999999999</v>
      </c>
      <c r="R51" s="70"/>
      <c r="S51" s="70"/>
      <c r="T51" s="70"/>
      <c r="U51" s="70"/>
      <c r="V51" s="70"/>
      <c r="W51" s="70"/>
      <c r="X51" s="70"/>
      <c r="Y51" s="70"/>
      <c r="Z51" s="70"/>
      <c r="AA51" s="70"/>
      <c r="AB51" s="70"/>
      <c r="AC51" s="70"/>
      <c r="AD51" s="70"/>
      <c r="AE51" s="70"/>
    </row>
    <row r="52" spans="1:31" x14ac:dyDescent="0.2">
      <c r="A52" s="3" t="s">
        <v>382</v>
      </c>
      <c r="B52" s="52">
        <v>4000</v>
      </c>
      <c r="C52" s="52">
        <v>480</v>
      </c>
      <c r="D52" s="52">
        <v>218580.35200000001</v>
      </c>
      <c r="E52" s="52">
        <v>193940.02100000001</v>
      </c>
      <c r="F52" s="52">
        <v>0</v>
      </c>
      <c r="G52" s="52">
        <v>0</v>
      </c>
      <c r="H52" s="52">
        <v>3385047.94</v>
      </c>
      <c r="I52" s="52">
        <v>3557.473</v>
      </c>
      <c r="J52" s="52">
        <v>78438.474000000002</v>
      </c>
      <c r="K52" s="52">
        <v>32114.968000000001</v>
      </c>
      <c r="L52" s="52">
        <v>653.98599999999999</v>
      </c>
      <c r="M52" s="52">
        <v>130.048</v>
      </c>
      <c r="N52" s="52">
        <v>10434.408600000001</v>
      </c>
      <c r="O52" s="52">
        <v>5337.8869999999997</v>
      </c>
      <c r="P52" s="52">
        <v>3643.6970000000001</v>
      </c>
      <c r="Q52" s="89">
        <v>239204.09399999998</v>
      </c>
      <c r="R52" s="70"/>
      <c r="S52" s="70"/>
      <c r="T52" s="70"/>
      <c r="U52" s="70"/>
      <c r="V52" s="70"/>
      <c r="W52" s="70"/>
      <c r="X52" s="70"/>
      <c r="Y52" s="70"/>
      <c r="Z52" s="70"/>
      <c r="AA52" s="70"/>
      <c r="AB52" s="70"/>
      <c r="AC52" s="70"/>
      <c r="AD52" s="70"/>
      <c r="AE52" s="70"/>
    </row>
    <row r="53" spans="1:31" x14ac:dyDescent="0.2">
      <c r="A53" s="3" t="s">
        <v>39</v>
      </c>
      <c r="B53" s="52">
        <v>162.5</v>
      </c>
      <c r="C53" s="52">
        <v>71.25</v>
      </c>
      <c r="D53" s="52">
        <v>10063.884</v>
      </c>
      <c r="E53" s="52">
        <v>4520.6540000000005</v>
      </c>
      <c r="F53" s="52">
        <v>0</v>
      </c>
      <c r="G53" s="52">
        <v>0</v>
      </c>
      <c r="H53" s="52">
        <v>7123.4</v>
      </c>
      <c r="I53" s="52">
        <v>41.226999999999997</v>
      </c>
      <c r="J53" s="52">
        <v>2</v>
      </c>
      <c r="K53" s="52">
        <v>1.161</v>
      </c>
      <c r="L53" s="52">
        <v>532.17560000000003</v>
      </c>
      <c r="M53" s="52">
        <v>566.01800000000003</v>
      </c>
      <c r="N53" s="52">
        <v>35.1</v>
      </c>
      <c r="O53" s="52">
        <v>27.939</v>
      </c>
      <c r="P53" s="52">
        <v>13615.36</v>
      </c>
      <c r="Q53" s="89">
        <v>18843.609</v>
      </c>
      <c r="R53" s="70"/>
      <c r="S53" s="70"/>
      <c r="T53" s="70"/>
      <c r="U53" s="70"/>
      <c r="V53" s="70"/>
      <c r="W53" s="70"/>
      <c r="X53" s="70"/>
      <c r="Y53" s="70"/>
      <c r="Z53" s="70"/>
      <c r="AA53" s="70"/>
      <c r="AB53" s="70"/>
      <c r="AC53" s="70"/>
      <c r="AD53" s="70"/>
      <c r="AE53" s="70"/>
    </row>
    <row r="54" spans="1:31" x14ac:dyDescent="0.2">
      <c r="A54" s="3" t="s">
        <v>40</v>
      </c>
      <c r="B54" s="52">
        <v>33777.557000000001</v>
      </c>
      <c r="C54" s="52">
        <v>7258.9080000000004</v>
      </c>
      <c r="D54" s="52">
        <v>165428.516</v>
      </c>
      <c r="E54" s="52">
        <v>54981.802000000003</v>
      </c>
      <c r="F54" s="52">
        <v>1204.855</v>
      </c>
      <c r="G54" s="52">
        <v>681.11800000000005</v>
      </c>
      <c r="H54" s="52">
        <v>14926460.84</v>
      </c>
      <c r="I54" s="52">
        <v>9214.7039999999997</v>
      </c>
      <c r="J54" s="52">
        <v>38896.234199999999</v>
      </c>
      <c r="K54" s="52">
        <v>15053.416999999999</v>
      </c>
      <c r="L54" s="52">
        <v>13.68</v>
      </c>
      <c r="M54" s="52">
        <v>39.965000000000003</v>
      </c>
      <c r="N54" s="52">
        <v>87</v>
      </c>
      <c r="O54" s="52">
        <v>21.061</v>
      </c>
      <c r="P54" s="52">
        <v>980.73699999999997</v>
      </c>
      <c r="Q54" s="89">
        <v>88231.712</v>
      </c>
      <c r="R54" s="70"/>
      <c r="S54" s="70"/>
      <c r="T54" s="70"/>
      <c r="U54" s="70"/>
      <c r="V54" s="70"/>
      <c r="W54" s="70"/>
      <c r="X54" s="70"/>
      <c r="Y54" s="70"/>
      <c r="Z54" s="70"/>
      <c r="AA54" s="70"/>
      <c r="AB54" s="70"/>
      <c r="AC54" s="70"/>
      <c r="AD54" s="70"/>
      <c r="AE54" s="70"/>
    </row>
    <row r="55" spans="1:31" x14ac:dyDescent="0.2">
      <c r="A55" s="3" t="s">
        <v>383</v>
      </c>
      <c r="B55" s="52">
        <v>114.066</v>
      </c>
      <c r="C55" s="52">
        <v>84.521000000000001</v>
      </c>
      <c r="D55" s="52">
        <v>31487.257000000001</v>
      </c>
      <c r="E55" s="52">
        <v>12150.807000000001</v>
      </c>
      <c r="F55" s="52">
        <v>1233.845</v>
      </c>
      <c r="G55" s="52">
        <v>1113.067</v>
      </c>
      <c r="H55" s="52">
        <v>305194.87599999999</v>
      </c>
      <c r="I55" s="52">
        <v>301.745</v>
      </c>
      <c r="J55" s="52">
        <v>1728.971</v>
      </c>
      <c r="K55" s="52">
        <v>852.36900000000003</v>
      </c>
      <c r="L55" s="52">
        <v>171.28</v>
      </c>
      <c r="M55" s="52">
        <v>261.02100000000002</v>
      </c>
      <c r="N55" s="52">
        <v>342.66500000000002</v>
      </c>
      <c r="O55" s="52">
        <v>95.813999999999993</v>
      </c>
      <c r="P55" s="52">
        <v>2441.6550000000002</v>
      </c>
      <c r="Q55" s="89">
        <v>17300.999000000003</v>
      </c>
      <c r="R55" s="70"/>
      <c r="S55" s="70"/>
      <c r="T55" s="70"/>
      <c r="U55" s="70"/>
      <c r="V55" s="70"/>
      <c r="W55" s="70"/>
      <c r="X55" s="70"/>
      <c r="Y55" s="70"/>
      <c r="Z55" s="70"/>
      <c r="AA55" s="70"/>
      <c r="AB55" s="70"/>
      <c r="AC55" s="70"/>
      <c r="AD55" s="70"/>
      <c r="AE55" s="70"/>
    </row>
    <row r="56" spans="1:31" x14ac:dyDescent="0.2">
      <c r="A56" s="27" t="s">
        <v>41</v>
      </c>
      <c r="B56" s="88">
        <v>18042790.563699994</v>
      </c>
      <c r="C56" s="88">
        <v>2685973.301</v>
      </c>
      <c r="D56" s="88">
        <v>1746341.8429</v>
      </c>
      <c r="E56" s="88">
        <v>830318.50099999993</v>
      </c>
      <c r="F56" s="88">
        <v>920494.31499999983</v>
      </c>
      <c r="G56" s="88">
        <v>650516.96400000004</v>
      </c>
      <c r="H56" s="88">
        <v>348623405.3689999</v>
      </c>
      <c r="I56" s="88">
        <v>327381.69900000014</v>
      </c>
      <c r="J56" s="88">
        <v>583332.64360000007</v>
      </c>
      <c r="K56" s="88">
        <v>267447.59600000002</v>
      </c>
      <c r="L56" s="88">
        <v>45857.378799999991</v>
      </c>
      <c r="M56" s="88">
        <v>127263.92299999998</v>
      </c>
      <c r="N56" s="88">
        <v>214634.58580000006</v>
      </c>
      <c r="O56" s="88">
        <v>81301.031999999992</v>
      </c>
      <c r="P56" s="88">
        <v>460917.391</v>
      </c>
      <c r="Q56" s="53">
        <v>5431120.4070000006</v>
      </c>
      <c r="R56" s="70"/>
      <c r="S56" s="70"/>
      <c r="T56" s="70"/>
      <c r="U56" s="70"/>
      <c r="V56" s="70"/>
      <c r="W56" s="70"/>
      <c r="X56" s="70"/>
      <c r="Y56" s="70"/>
      <c r="Z56" s="70"/>
      <c r="AA56" s="70"/>
      <c r="AB56" s="70"/>
      <c r="AC56" s="70"/>
      <c r="AD56" s="70"/>
      <c r="AE56" s="70"/>
    </row>
    <row r="57" spans="1:31" x14ac:dyDescent="0.2">
      <c r="A57" s="37"/>
      <c r="B57" s="83"/>
      <c r="C57" s="83"/>
      <c r="D57" s="83"/>
      <c r="E57" s="83"/>
      <c r="F57" s="83"/>
      <c r="G57" s="83"/>
      <c r="H57" s="83"/>
      <c r="I57" s="83"/>
      <c r="J57" s="83"/>
      <c r="K57" s="83"/>
      <c r="L57" s="83"/>
      <c r="M57" s="83"/>
      <c r="N57" s="83"/>
      <c r="O57" s="83"/>
      <c r="P57" s="83"/>
      <c r="Q57" s="83"/>
      <c r="R57" s="70"/>
      <c r="S57" s="70"/>
      <c r="T57" s="70"/>
      <c r="U57" s="70"/>
      <c r="V57" s="70"/>
      <c r="W57" s="70"/>
      <c r="X57" s="70"/>
      <c r="Y57" s="70"/>
      <c r="Z57" s="70"/>
      <c r="AA57" s="70"/>
      <c r="AB57" s="70"/>
      <c r="AC57" s="70"/>
      <c r="AD57" s="70"/>
      <c r="AE57" s="70"/>
    </row>
    <row r="58" spans="1:31" x14ac:dyDescent="0.2">
      <c r="A58" s="5" t="s">
        <v>54</v>
      </c>
    </row>
    <row r="59" spans="1:31" x14ac:dyDescent="0.2">
      <c r="A59" s="31" t="s">
        <v>377</v>
      </c>
    </row>
    <row r="60" spans="1:31" x14ac:dyDescent="0.2">
      <c r="A60" s="6"/>
    </row>
    <row r="61" spans="1:31" x14ac:dyDescent="0.2">
      <c r="A61" s="2" t="s">
        <v>53</v>
      </c>
    </row>
    <row r="62" spans="1:31" x14ac:dyDescent="0.2">
      <c r="A62" s="3" t="s">
        <v>62</v>
      </c>
    </row>
    <row r="63" spans="1:31" x14ac:dyDescent="0.2">
      <c r="A63" s="3" t="s">
        <v>75</v>
      </c>
    </row>
    <row r="64" spans="1:31" x14ac:dyDescent="0.2">
      <c r="A64" s="3" t="s">
        <v>63</v>
      </c>
    </row>
    <row r="65" spans="1:1" x14ac:dyDescent="0.2">
      <c r="A65" s="3" t="s">
        <v>224</v>
      </c>
    </row>
    <row r="66" spans="1:1" x14ac:dyDescent="0.2">
      <c r="A66" s="3" t="s">
        <v>210</v>
      </c>
    </row>
    <row r="67" spans="1:1" x14ac:dyDescent="0.2">
      <c r="A67" s="3" t="s">
        <v>211</v>
      </c>
    </row>
    <row r="68" spans="1:1" x14ac:dyDescent="0.2">
      <c r="A68" s="3" t="s">
        <v>225</v>
      </c>
    </row>
    <row r="69" spans="1:1" x14ac:dyDescent="0.2">
      <c r="A69" s="3" t="s">
        <v>213</v>
      </c>
    </row>
    <row r="70" spans="1:1" x14ac:dyDescent="0.2">
      <c r="A70" s="3" t="s">
        <v>357</v>
      </c>
    </row>
    <row r="71" spans="1:1" x14ac:dyDescent="0.2">
      <c r="A71" s="3" t="s">
        <v>358</v>
      </c>
    </row>
    <row r="72" spans="1:1" x14ac:dyDescent="0.2">
      <c r="A72" s="3"/>
    </row>
    <row r="73" spans="1:1" x14ac:dyDescent="0.2">
      <c r="A73" s="7" t="s">
        <v>226</v>
      </c>
    </row>
    <row r="74" spans="1:1" x14ac:dyDescent="0.2">
      <c r="A74" s="6" t="s">
        <v>220</v>
      </c>
    </row>
    <row r="75" spans="1:1" x14ac:dyDescent="0.2">
      <c r="A75" s="4" t="s">
        <v>221</v>
      </c>
    </row>
    <row r="76" spans="1:1" x14ac:dyDescent="0.2">
      <c r="A76" s="3" t="s">
        <v>222</v>
      </c>
    </row>
  </sheetData>
  <mergeCells count="8">
    <mergeCell ref="L3:M3"/>
    <mergeCell ref="N3:O3"/>
    <mergeCell ref="A3:A5"/>
    <mergeCell ref="B3:C3"/>
    <mergeCell ref="D3:E3"/>
    <mergeCell ref="F3:G3"/>
    <mergeCell ref="H3:I3"/>
    <mergeCell ref="J3:K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heetViews>
  <sheetFormatPr defaultRowHeight="12.75" x14ac:dyDescent="0.2"/>
  <sheetData>
    <row r="1" spans="1:2" x14ac:dyDescent="0.2">
      <c r="A1">
        <v>2</v>
      </c>
      <c r="B1" t="s">
        <v>385</v>
      </c>
    </row>
    <row r="2" spans="1:2" x14ac:dyDescent="0.2">
      <c r="A2" t="s">
        <v>384</v>
      </c>
    </row>
    <row r="3" spans="1:2" x14ac:dyDescent="0.2">
      <c r="A3" t="s">
        <v>386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77"/>
  <sheetViews>
    <sheetView zoomScaleNormal="100" workbookViewId="0">
      <selection activeCell="T28" sqref="T28"/>
    </sheetView>
  </sheetViews>
  <sheetFormatPr defaultRowHeight="12.75" x14ac:dyDescent="0.2"/>
  <cols>
    <col min="1" max="1" width="30.7109375" customWidth="1"/>
    <col min="2" max="17" width="9.7109375" customWidth="1"/>
  </cols>
  <sheetData>
    <row r="1" spans="1:33" ht="16.5" x14ac:dyDescent="0.2">
      <c r="A1" s="1" t="s">
        <v>379</v>
      </c>
    </row>
    <row r="3" spans="1:33" ht="31.5" x14ac:dyDescent="0.2">
      <c r="A3" s="103" t="s">
        <v>47</v>
      </c>
      <c r="B3" s="105" t="s">
        <v>48</v>
      </c>
      <c r="C3" s="105"/>
      <c r="D3" s="106" t="s">
        <v>72</v>
      </c>
      <c r="E3" s="106"/>
      <c r="F3" s="105" t="s">
        <v>49</v>
      </c>
      <c r="G3" s="105"/>
      <c r="H3" s="105" t="s">
        <v>215</v>
      </c>
      <c r="I3" s="105"/>
      <c r="J3" s="105" t="s">
        <v>0</v>
      </c>
      <c r="K3" s="105"/>
      <c r="L3" s="102" t="s">
        <v>1</v>
      </c>
      <c r="M3" s="102"/>
      <c r="N3" s="102" t="s">
        <v>356</v>
      </c>
      <c r="O3" s="102"/>
      <c r="P3" s="32" t="s">
        <v>206</v>
      </c>
      <c r="Q3" s="32" t="s">
        <v>207</v>
      </c>
    </row>
    <row r="4" spans="1:33" x14ac:dyDescent="0.2">
      <c r="A4" s="103"/>
      <c r="B4" s="29" t="s">
        <v>2</v>
      </c>
      <c r="C4" s="30" t="s">
        <v>64</v>
      </c>
      <c r="D4" s="29" t="s">
        <v>2</v>
      </c>
      <c r="E4" s="30" t="s">
        <v>64</v>
      </c>
      <c r="F4" s="29" t="s">
        <v>2</v>
      </c>
      <c r="G4" s="30" t="s">
        <v>64</v>
      </c>
      <c r="H4" s="86" t="s">
        <v>2</v>
      </c>
      <c r="I4" s="30" t="s">
        <v>64</v>
      </c>
      <c r="J4" s="29" t="s">
        <v>2</v>
      </c>
      <c r="K4" s="30" t="s">
        <v>64</v>
      </c>
      <c r="L4" s="29" t="s">
        <v>2</v>
      </c>
      <c r="M4" s="30" t="s">
        <v>64</v>
      </c>
      <c r="N4" s="29" t="s">
        <v>2</v>
      </c>
      <c r="O4" s="30" t="s">
        <v>64</v>
      </c>
      <c r="P4" s="30" t="s">
        <v>64</v>
      </c>
      <c r="Q4" s="30" t="s">
        <v>64</v>
      </c>
    </row>
    <row r="5" spans="1:33" x14ac:dyDescent="0.2">
      <c r="A5" s="104"/>
      <c r="B5" s="17" t="s">
        <v>73</v>
      </c>
      <c r="C5" s="16" t="s">
        <v>3</v>
      </c>
      <c r="D5" s="17" t="s">
        <v>74</v>
      </c>
      <c r="E5" s="16" t="s">
        <v>3</v>
      </c>
      <c r="F5" s="17" t="s">
        <v>52</v>
      </c>
      <c r="G5" s="16" t="s">
        <v>3</v>
      </c>
      <c r="H5" s="87" t="s">
        <v>52</v>
      </c>
      <c r="I5" s="16" t="s">
        <v>3</v>
      </c>
      <c r="J5" s="15" t="s">
        <v>57</v>
      </c>
      <c r="K5" s="16" t="s">
        <v>3</v>
      </c>
      <c r="L5" s="15" t="s">
        <v>57</v>
      </c>
      <c r="M5" s="16" t="s">
        <v>3</v>
      </c>
      <c r="N5" s="15" t="s">
        <v>57</v>
      </c>
      <c r="O5" s="16" t="s">
        <v>3</v>
      </c>
      <c r="P5" s="16" t="s">
        <v>3</v>
      </c>
      <c r="Q5" s="16" t="s">
        <v>3</v>
      </c>
    </row>
    <row r="6" spans="1:33" x14ac:dyDescent="0.2">
      <c r="A6" s="3" t="s">
        <v>361</v>
      </c>
      <c r="B6" s="51" t="s">
        <v>5</v>
      </c>
      <c r="C6" s="51" t="s">
        <v>5</v>
      </c>
      <c r="D6" s="51" t="s">
        <v>5</v>
      </c>
      <c r="E6" s="51" t="s">
        <v>5</v>
      </c>
      <c r="F6" s="51" t="s">
        <v>5</v>
      </c>
      <c r="G6" s="51" t="s">
        <v>5</v>
      </c>
      <c r="H6" s="51" t="s">
        <v>5</v>
      </c>
      <c r="I6" s="51" t="s">
        <v>5</v>
      </c>
      <c r="J6" s="51" t="s">
        <v>5</v>
      </c>
      <c r="K6" s="51" t="s">
        <v>5</v>
      </c>
      <c r="L6" s="51" t="s">
        <v>5</v>
      </c>
      <c r="M6" s="51" t="s">
        <v>5</v>
      </c>
      <c r="N6" s="51" t="s">
        <v>5</v>
      </c>
      <c r="O6" s="51" t="s">
        <v>5</v>
      </c>
      <c r="P6" s="51">
        <v>2.6840000000000002</v>
      </c>
      <c r="Q6" s="51">
        <v>2.6840000000000002</v>
      </c>
      <c r="R6" s="70"/>
      <c r="S6" s="70"/>
      <c r="T6" s="70"/>
      <c r="U6" s="70"/>
      <c r="V6" s="70"/>
      <c r="W6" s="70"/>
      <c r="X6" s="70"/>
      <c r="Y6" s="70"/>
      <c r="Z6" s="70"/>
      <c r="AA6" s="70"/>
      <c r="AB6" s="70"/>
      <c r="AC6" s="70"/>
      <c r="AD6" s="70"/>
      <c r="AE6" s="70"/>
      <c r="AF6" s="70"/>
      <c r="AG6" s="70"/>
    </row>
    <row r="7" spans="1:33" x14ac:dyDescent="0.2">
      <c r="A7" s="3" t="s">
        <v>6</v>
      </c>
      <c r="B7" s="51">
        <v>3856.1640000000002</v>
      </c>
      <c r="C7" s="51">
        <v>2726.13</v>
      </c>
      <c r="D7" s="51">
        <v>175358.95269999999</v>
      </c>
      <c r="E7" s="51">
        <v>141485.916</v>
      </c>
      <c r="F7" s="51">
        <v>101871.802</v>
      </c>
      <c r="G7" s="51">
        <v>91148.633000000002</v>
      </c>
      <c r="H7" s="51">
        <v>142445.23899799999</v>
      </c>
      <c r="I7" s="51">
        <v>140768.53099999999</v>
      </c>
      <c r="J7" s="51">
        <v>11392.531800000001</v>
      </c>
      <c r="K7" s="51">
        <v>5731.058</v>
      </c>
      <c r="L7" s="51">
        <v>42413.792999999998</v>
      </c>
      <c r="M7" s="51">
        <v>123514.09699999999</v>
      </c>
      <c r="N7" s="51">
        <v>28196.327000000001</v>
      </c>
      <c r="O7" s="51">
        <v>12796.329</v>
      </c>
      <c r="P7" s="51">
        <v>106396.97100000001</v>
      </c>
      <c r="Q7" s="51">
        <v>624567.66499999992</v>
      </c>
      <c r="R7" s="70"/>
      <c r="S7" s="70"/>
      <c r="T7" s="70"/>
      <c r="U7" s="70"/>
      <c r="V7" s="70"/>
      <c r="W7" s="70"/>
      <c r="X7" s="70"/>
      <c r="Y7" s="70"/>
      <c r="Z7" s="70"/>
      <c r="AA7" s="70"/>
      <c r="AB7" s="70"/>
      <c r="AC7" s="70"/>
      <c r="AD7" s="70"/>
      <c r="AE7" s="70"/>
      <c r="AF7" s="70"/>
      <c r="AG7" s="70"/>
    </row>
    <row r="8" spans="1:33" x14ac:dyDescent="0.2">
      <c r="A8" s="3" t="s">
        <v>51</v>
      </c>
      <c r="B8" s="51" t="s">
        <v>5</v>
      </c>
      <c r="C8" s="51" t="s">
        <v>5</v>
      </c>
      <c r="D8" s="51" t="s">
        <v>5</v>
      </c>
      <c r="E8" s="51" t="s">
        <v>5</v>
      </c>
      <c r="F8" s="51" t="s">
        <v>5</v>
      </c>
      <c r="G8" s="51" t="s">
        <v>5</v>
      </c>
      <c r="H8" s="51">
        <v>531.42999999999995</v>
      </c>
      <c r="I8" s="51">
        <v>412.52600000000001</v>
      </c>
      <c r="J8" s="51" t="s">
        <v>5</v>
      </c>
      <c r="K8" s="51" t="s">
        <v>5</v>
      </c>
      <c r="L8" s="51" t="s">
        <v>5</v>
      </c>
      <c r="M8" s="51" t="s">
        <v>5</v>
      </c>
      <c r="N8" s="51" t="s">
        <v>5</v>
      </c>
      <c r="O8" s="51" t="s">
        <v>5</v>
      </c>
      <c r="P8" s="51" t="s">
        <v>5</v>
      </c>
      <c r="Q8" s="51">
        <v>412.52600000000001</v>
      </c>
      <c r="R8" s="70"/>
      <c r="S8" s="70"/>
      <c r="T8" s="70"/>
      <c r="U8" s="70"/>
      <c r="V8" s="70"/>
      <c r="W8" s="70"/>
      <c r="X8" s="70"/>
      <c r="Y8" s="70"/>
      <c r="Z8" s="70"/>
      <c r="AA8" s="70"/>
      <c r="AB8" s="70"/>
      <c r="AC8" s="70"/>
      <c r="AD8" s="70"/>
      <c r="AE8" s="70"/>
      <c r="AF8" s="70"/>
      <c r="AG8" s="70"/>
    </row>
    <row r="9" spans="1:33" x14ac:dyDescent="0.2">
      <c r="A9" s="3" t="s">
        <v>7</v>
      </c>
      <c r="B9" s="51" t="s">
        <v>5</v>
      </c>
      <c r="C9" s="51" t="s">
        <v>5</v>
      </c>
      <c r="D9" s="51">
        <v>253.30699999999999</v>
      </c>
      <c r="E9" s="51">
        <v>212.58699999999999</v>
      </c>
      <c r="F9" s="51">
        <v>5533.02</v>
      </c>
      <c r="G9" s="51">
        <v>5423.9579999999996</v>
      </c>
      <c r="H9" s="51" t="s">
        <v>5</v>
      </c>
      <c r="I9" s="51" t="s">
        <v>5</v>
      </c>
      <c r="J9" s="51" t="s">
        <v>5</v>
      </c>
      <c r="K9" s="51" t="s">
        <v>5</v>
      </c>
      <c r="L9" s="51" t="s">
        <v>5</v>
      </c>
      <c r="M9" s="51" t="s">
        <v>5</v>
      </c>
      <c r="N9" s="51" t="s">
        <v>5</v>
      </c>
      <c r="O9" s="51" t="s">
        <v>5</v>
      </c>
      <c r="P9" s="51">
        <v>90.774000000000001</v>
      </c>
      <c r="Q9" s="51">
        <v>5727.3189999999995</v>
      </c>
      <c r="R9" s="70"/>
      <c r="S9" s="70"/>
      <c r="T9" s="70"/>
      <c r="U9" s="70"/>
      <c r="V9" s="70"/>
      <c r="W9" s="70"/>
      <c r="X9" s="70"/>
      <c r="Y9" s="70"/>
      <c r="Z9" s="70"/>
      <c r="AA9" s="70"/>
      <c r="AB9" s="70"/>
      <c r="AC9" s="70"/>
      <c r="AD9" s="70"/>
      <c r="AE9" s="70"/>
      <c r="AF9" s="70"/>
      <c r="AG9" s="70"/>
    </row>
    <row r="10" spans="1:33" x14ac:dyDescent="0.2">
      <c r="A10" s="3" t="s">
        <v>9</v>
      </c>
      <c r="B10" s="51" t="s">
        <v>5</v>
      </c>
      <c r="C10" s="51" t="s">
        <v>5</v>
      </c>
      <c r="D10" s="51">
        <v>408.262</v>
      </c>
      <c r="E10" s="51">
        <v>290.971</v>
      </c>
      <c r="F10" s="51" t="s">
        <v>5</v>
      </c>
      <c r="G10" s="51" t="s">
        <v>5</v>
      </c>
      <c r="H10" s="51">
        <v>0.49626999999999999</v>
      </c>
      <c r="I10" s="51">
        <v>4.4269999999999996</v>
      </c>
      <c r="J10" s="51">
        <v>3881.3589999999999</v>
      </c>
      <c r="K10" s="51">
        <v>1325.96</v>
      </c>
      <c r="L10" s="51" t="s">
        <v>5</v>
      </c>
      <c r="M10" s="51" t="s">
        <v>5</v>
      </c>
      <c r="N10" s="51" t="s">
        <v>5</v>
      </c>
      <c r="O10" s="51" t="s">
        <v>5</v>
      </c>
      <c r="P10" s="51">
        <v>449.59800000000001</v>
      </c>
      <c r="Q10" s="51">
        <v>2070.9560000000001</v>
      </c>
      <c r="R10" s="70"/>
      <c r="S10" s="70"/>
      <c r="T10" s="70"/>
      <c r="U10" s="70"/>
      <c r="V10" s="70"/>
      <c r="W10" s="70"/>
      <c r="X10" s="70"/>
      <c r="Y10" s="70"/>
      <c r="Z10" s="70"/>
      <c r="AA10" s="70"/>
      <c r="AB10" s="70"/>
      <c r="AC10" s="70"/>
      <c r="AD10" s="70"/>
      <c r="AE10" s="70"/>
      <c r="AF10" s="70"/>
      <c r="AG10" s="70"/>
    </row>
    <row r="11" spans="1:33" x14ac:dyDescent="0.2">
      <c r="A11" s="3" t="s">
        <v>10</v>
      </c>
      <c r="B11" s="51">
        <v>14776</v>
      </c>
      <c r="C11" s="51">
        <v>2365.8760000000002</v>
      </c>
      <c r="D11" s="51" t="s">
        <v>5</v>
      </c>
      <c r="E11" s="51" t="s">
        <v>5</v>
      </c>
      <c r="F11" s="51" t="s">
        <v>5</v>
      </c>
      <c r="G11" s="51" t="s">
        <v>5</v>
      </c>
      <c r="H11" s="51" t="s">
        <v>5</v>
      </c>
      <c r="I11" s="51" t="s">
        <v>5</v>
      </c>
      <c r="J11" s="51">
        <v>6762.9489999999996</v>
      </c>
      <c r="K11" s="51">
        <v>1821.002</v>
      </c>
      <c r="L11" s="51" t="s">
        <v>5</v>
      </c>
      <c r="M11" s="51" t="s">
        <v>5</v>
      </c>
      <c r="N11" s="51" t="s">
        <v>5</v>
      </c>
      <c r="O11" s="51" t="s">
        <v>5</v>
      </c>
      <c r="P11" s="51">
        <v>13.504</v>
      </c>
      <c r="Q11" s="51">
        <v>4200.3819999999996</v>
      </c>
      <c r="R11" s="70"/>
      <c r="S11" s="70"/>
      <c r="T11" s="70"/>
      <c r="U11" s="70"/>
      <c r="V11" s="70"/>
      <c r="W11" s="70"/>
      <c r="X11" s="70"/>
      <c r="Y11" s="70"/>
      <c r="Z11" s="70"/>
      <c r="AA11" s="70"/>
      <c r="AB11" s="70"/>
      <c r="AC11" s="70"/>
      <c r="AD11" s="70"/>
      <c r="AE11" s="70"/>
      <c r="AF11" s="70"/>
      <c r="AG11" s="70"/>
    </row>
    <row r="12" spans="1:33" x14ac:dyDescent="0.2">
      <c r="A12" s="3" t="s">
        <v>238</v>
      </c>
      <c r="B12" s="51">
        <v>10366950.0416</v>
      </c>
      <c r="C12" s="51">
        <v>1490583.7849999999</v>
      </c>
      <c r="D12" s="51">
        <v>486829.55699999997</v>
      </c>
      <c r="E12" s="51">
        <v>157468.592</v>
      </c>
      <c r="F12" s="51">
        <v>393010.97499999998</v>
      </c>
      <c r="G12" s="51">
        <v>221014.67800000001</v>
      </c>
      <c r="H12" s="51">
        <v>40147.690200000005</v>
      </c>
      <c r="I12" s="51">
        <v>46735.819000000003</v>
      </c>
      <c r="J12" s="51">
        <v>60902.012000000002</v>
      </c>
      <c r="K12" s="51">
        <v>27341.608</v>
      </c>
      <c r="L12" s="51" t="s">
        <v>5</v>
      </c>
      <c r="M12" s="51" t="s">
        <v>5</v>
      </c>
      <c r="N12" s="51">
        <v>1950.364</v>
      </c>
      <c r="O12" s="51">
        <v>535.47299999999996</v>
      </c>
      <c r="P12" s="51">
        <v>349.22300000000001</v>
      </c>
      <c r="Q12" s="51">
        <v>1944029.1779999998</v>
      </c>
      <c r="R12" s="70"/>
      <c r="S12" s="70"/>
      <c r="T12" s="70"/>
      <c r="U12" s="70"/>
      <c r="V12" s="70"/>
      <c r="W12" s="70"/>
      <c r="X12" s="70"/>
      <c r="Y12" s="70"/>
      <c r="Z12" s="70"/>
      <c r="AA12" s="70"/>
      <c r="AB12" s="70"/>
      <c r="AC12" s="70"/>
      <c r="AD12" s="70"/>
      <c r="AE12" s="70"/>
      <c r="AF12" s="70"/>
      <c r="AG12" s="70"/>
    </row>
    <row r="13" spans="1:33" x14ac:dyDescent="0.2">
      <c r="A13" s="3" t="s">
        <v>11</v>
      </c>
      <c r="B13" s="51">
        <v>176.727</v>
      </c>
      <c r="C13" s="51">
        <v>114.589</v>
      </c>
      <c r="D13" s="51">
        <v>3930.8597</v>
      </c>
      <c r="E13" s="51">
        <v>2386.8209999999999</v>
      </c>
      <c r="F13" s="51" t="s">
        <v>5</v>
      </c>
      <c r="G13" s="51" t="s">
        <v>5</v>
      </c>
      <c r="H13" s="51">
        <v>86.715339999999998</v>
      </c>
      <c r="I13" s="51">
        <v>334.82600000000002</v>
      </c>
      <c r="J13" s="51">
        <v>62.228000000000002</v>
      </c>
      <c r="K13" s="51">
        <v>60.615000000000002</v>
      </c>
      <c r="L13" s="51">
        <v>563.69000000000005</v>
      </c>
      <c r="M13" s="51">
        <v>573.90499999999997</v>
      </c>
      <c r="N13" s="51">
        <v>315.55990000000003</v>
      </c>
      <c r="O13" s="51">
        <v>156.66999999999999</v>
      </c>
      <c r="P13" s="51">
        <v>585.00599999999997</v>
      </c>
      <c r="Q13" s="51">
        <v>4212.4319999999998</v>
      </c>
      <c r="R13" s="70"/>
      <c r="S13" s="70"/>
      <c r="T13" s="70"/>
      <c r="U13" s="70"/>
      <c r="V13" s="70"/>
      <c r="W13" s="70"/>
      <c r="X13" s="70"/>
      <c r="Y13" s="70"/>
      <c r="Z13" s="70"/>
      <c r="AA13" s="70"/>
      <c r="AB13" s="70"/>
      <c r="AC13" s="70"/>
      <c r="AD13" s="70"/>
      <c r="AE13" s="70"/>
      <c r="AF13" s="70"/>
      <c r="AG13" s="70"/>
    </row>
    <row r="14" spans="1:33" x14ac:dyDescent="0.2">
      <c r="A14" s="3" t="s">
        <v>362</v>
      </c>
      <c r="B14" s="51">
        <v>30000</v>
      </c>
      <c r="C14" s="51">
        <v>3360</v>
      </c>
      <c r="D14" s="51">
        <v>101.526</v>
      </c>
      <c r="E14" s="51">
        <v>137.32499999999999</v>
      </c>
      <c r="F14" s="51" t="s">
        <v>5</v>
      </c>
      <c r="G14" s="51" t="s">
        <v>5</v>
      </c>
      <c r="H14" s="51" t="s">
        <v>5</v>
      </c>
      <c r="I14" s="51" t="s">
        <v>5</v>
      </c>
      <c r="J14" s="51" t="s">
        <v>5</v>
      </c>
      <c r="K14" s="51" t="s">
        <v>5</v>
      </c>
      <c r="L14" s="51" t="s">
        <v>5</v>
      </c>
      <c r="M14" s="51" t="s">
        <v>5</v>
      </c>
      <c r="N14" s="51" t="s">
        <v>5</v>
      </c>
      <c r="O14" s="51" t="s">
        <v>5</v>
      </c>
      <c r="P14" s="51">
        <v>25.556000000000001</v>
      </c>
      <c r="Q14" s="51">
        <v>3522.8809999999999</v>
      </c>
      <c r="R14" s="70"/>
      <c r="S14" s="70"/>
      <c r="T14" s="70"/>
      <c r="U14" s="70"/>
      <c r="V14" s="70"/>
      <c r="W14" s="70"/>
      <c r="X14" s="70"/>
      <c r="Y14" s="70"/>
      <c r="Z14" s="70"/>
      <c r="AA14" s="70"/>
      <c r="AB14" s="70"/>
      <c r="AC14" s="70"/>
      <c r="AD14" s="70"/>
      <c r="AE14" s="70"/>
      <c r="AF14" s="70"/>
      <c r="AG14" s="70"/>
    </row>
    <row r="15" spans="1:33" x14ac:dyDescent="0.2">
      <c r="A15" s="3" t="s">
        <v>13</v>
      </c>
      <c r="B15" s="51">
        <v>267</v>
      </c>
      <c r="C15" s="51">
        <v>96.39</v>
      </c>
      <c r="D15" s="51">
        <v>15526.8922</v>
      </c>
      <c r="E15" s="51">
        <v>5629.7219999999998</v>
      </c>
      <c r="F15" s="51" t="s">
        <v>5</v>
      </c>
      <c r="G15" s="51" t="s">
        <v>5</v>
      </c>
      <c r="H15" s="51">
        <v>1399.771011</v>
      </c>
      <c r="I15" s="51">
        <v>1821.1959999999999</v>
      </c>
      <c r="J15" s="51">
        <v>422.81900000000002</v>
      </c>
      <c r="K15" s="51">
        <v>284.82799999999997</v>
      </c>
      <c r="L15" s="51">
        <v>415.51659999999998</v>
      </c>
      <c r="M15" s="51">
        <v>899.26800000000003</v>
      </c>
      <c r="N15" s="51">
        <v>755.82</v>
      </c>
      <c r="O15" s="51">
        <v>655.32399999999996</v>
      </c>
      <c r="P15" s="51">
        <v>1263.18</v>
      </c>
      <c r="Q15" s="51">
        <v>10649.907999999999</v>
      </c>
      <c r="R15" s="70"/>
      <c r="S15" s="70"/>
      <c r="T15" s="70"/>
      <c r="U15" s="70"/>
      <c r="V15" s="70"/>
      <c r="W15" s="70"/>
      <c r="X15" s="70"/>
      <c r="Y15" s="70"/>
      <c r="Z15" s="70"/>
      <c r="AA15" s="70"/>
      <c r="AB15" s="70"/>
      <c r="AC15" s="70"/>
      <c r="AD15" s="70"/>
      <c r="AE15" s="70"/>
      <c r="AF15" s="70"/>
      <c r="AG15" s="70"/>
    </row>
    <row r="16" spans="1:33" x14ac:dyDescent="0.2">
      <c r="A16" s="3" t="s">
        <v>363</v>
      </c>
      <c r="B16" s="51" t="s">
        <v>5</v>
      </c>
      <c r="C16" s="51" t="s">
        <v>5</v>
      </c>
      <c r="D16" s="51">
        <v>2006.549</v>
      </c>
      <c r="E16" s="51">
        <v>1552.087</v>
      </c>
      <c r="F16" s="51">
        <v>7</v>
      </c>
      <c r="G16" s="51">
        <v>6.53</v>
      </c>
      <c r="H16" s="51">
        <v>14.315</v>
      </c>
      <c r="I16" s="51">
        <v>23.949000000000002</v>
      </c>
      <c r="J16" s="51" t="s">
        <v>5</v>
      </c>
      <c r="K16" s="51" t="s">
        <v>5</v>
      </c>
      <c r="L16" s="51" t="s">
        <v>5</v>
      </c>
      <c r="M16" s="51" t="s">
        <v>5</v>
      </c>
      <c r="N16" s="51" t="s">
        <v>5</v>
      </c>
      <c r="O16" s="51" t="s">
        <v>5</v>
      </c>
      <c r="P16" s="51">
        <v>0.11799999999999999</v>
      </c>
      <c r="Q16" s="51">
        <v>1582.684</v>
      </c>
      <c r="R16" s="70"/>
      <c r="S16" s="70"/>
      <c r="T16" s="70"/>
      <c r="U16" s="70"/>
      <c r="V16" s="70"/>
      <c r="W16" s="70"/>
      <c r="X16" s="70"/>
      <c r="Y16" s="70"/>
      <c r="Z16" s="70"/>
      <c r="AA16" s="70"/>
      <c r="AB16" s="70"/>
      <c r="AC16" s="70"/>
      <c r="AD16" s="70"/>
      <c r="AE16" s="70"/>
      <c r="AF16" s="70"/>
      <c r="AG16" s="70"/>
    </row>
    <row r="17" spans="1:33" x14ac:dyDescent="0.2">
      <c r="A17" s="3" t="s">
        <v>14</v>
      </c>
      <c r="B17" s="51">
        <v>47.918999999999997</v>
      </c>
      <c r="C17" s="51">
        <v>35.738</v>
      </c>
      <c r="D17" s="51">
        <v>5424.2939999999999</v>
      </c>
      <c r="E17" s="51">
        <v>3525.1570000000002</v>
      </c>
      <c r="F17" s="51" t="s">
        <v>5</v>
      </c>
      <c r="G17" s="51" t="s">
        <v>5</v>
      </c>
      <c r="H17" s="51">
        <v>47.528029000000004</v>
      </c>
      <c r="I17" s="51">
        <v>188.19300000000001</v>
      </c>
      <c r="J17" s="51">
        <v>6.1020000000000003</v>
      </c>
      <c r="K17" s="51">
        <v>3.8479999999999999</v>
      </c>
      <c r="L17" s="51">
        <v>648.31100000000004</v>
      </c>
      <c r="M17" s="51">
        <v>570.16999999999996</v>
      </c>
      <c r="N17" s="51">
        <v>35.319000000000003</v>
      </c>
      <c r="O17" s="51">
        <v>9.2289999999999992</v>
      </c>
      <c r="P17" s="51">
        <v>183.429</v>
      </c>
      <c r="Q17" s="51">
        <v>4515.7640000000001</v>
      </c>
      <c r="R17" s="70"/>
      <c r="S17" s="70"/>
      <c r="T17" s="70"/>
      <c r="U17" s="70"/>
      <c r="V17" s="70"/>
      <c r="W17" s="70"/>
      <c r="X17" s="70"/>
      <c r="Y17" s="70"/>
      <c r="Z17" s="70"/>
      <c r="AA17" s="70"/>
      <c r="AB17" s="70"/>
      <c r="AC17" s="70"/>
      <c r="AD17" s="70"/>
      <c r="AE17" s="70"/>
      <c r="AF17" s="70"/>
      <c r="AG17" s="70"/>
    </row>
    <row r="18" spans="1:33" x14ac:dyDescent="0.2">
      <c r="A18" s="3" t="s">
        <v>15</v>
      </c>
      <c r="B18" s="51">
        <v>24.52</v>
      </c>
      <c r="C18" s="51">
        <v>49.005000000000003</v>
      </c>
      <c r="D18" s="51">
        <v>1259.963</v>
      </c>
      <c r="E18" s="51">
        <v>968.94100000000003</v>
      </c>
      <c r="F18" s="51" t="s">
        <v>5</v>
      </c>
      <c r="G18" s="51" t="s">
        <v>5</v>
      </c>
      <c r="H18" s="51">
        <v>6.9279999999999999</v>
      </c>
      <c r="I18" s="51">
        <v>9.4700000000000006</v>
      </c>
      <c r="J18" s="51" t="s">
        <v>5</v>
      </c>
      <c r="K18" s="51" t="s">
        <v>5</v>
      </c>
      <c r="L18" s="51" t="s">
        <v>5</v>
      </c>
      <c r="M18" s="51" t="s">
        <v>5</v>
      </c>
      <c r="N18" s="51" t="s">
        <v>5</v>
      </c>
      <c r="O18" s="51" t="s">
        <v>5</v>
      </c>
      <c r="P18" s="51">
        <v>772.93</v>
      </c>
      <c r="Q18" s="51">
        <v>1800.346</v>
      </c>
      <c r="R18" s="70"/>
      <c r="S18" s="70"/>
      <c r="T18" s="70"/>
      <c r="U18" s="70"/>
      <c r="V18" s="70"/>
      <c r="W18" s="70"/>
      <c r="X18" s="70"/>
      <c r="Y18" s="70"/>
      <c r="Z18" s="70"/>
      <c r="AA18" s="70"/>
      <c r="AB18" s="70"/>
      <c r="AC18" s="70"/>
      <c r="AD18" s="70"/>
      <c r="AE18" s="70"/>
      <c r="AF18" s="70"/>
      <c r="AG18" s="70"/>
    </row>
    <row r="19" spans="1:33" x14ac:dyDescent="0.2">
      <c r="A19" s="3" t="s">
        <v>237</v>
      </c>
      <c r="B19" s="51">
        <v>38517.131999999998</v>
      </c>
      <c r="C19" s="51">
        <v>6487.9579999999996</v>
      </c>
      <c r="D19" s="51">
        <v>3963.7669999999998</v>
      </c>
      <c r="E19" s="51">
        <v>700.37099999999998</v>
      </c>
      <c r="F19" s="51" t="s">
        <v>5</v>
      </c>
      <c r="G19" s="51" t="s">
        <v>5</v>
      </c>
      <c r="H19" s="51">
        <v>12104.808292</v>
      </c>
      <c r="I19" s="51">
        <v>10823.316000000001</v>
      </c>
      <c r="J19" s="51">
        <v>151.572</v>
      </c>
      <c r="K19" s="51">
        <v>89.879000000000005</v>
      </c>
      <c r="L19" s="51" t="s">
        <v>5</v>
      </c>
      <c r="M19" s="51" t="s">
        <v>5</v>
      </c>
      <c r="N19" s="51">
        <v>17.54</v>
      </c>
      <c r="O19" s="51">
        <v>23.065000000000001</v>
      </c>
      <c r="P19" s="51">
        <v>229.78899999999999</v>
      </c>
      <c r="Q19" s="51">
        <v>18354.378000000001</v>
      </c>
      <c r="R19" s="70"/>
      <c r="S19" s="70"/>
      <c r="T19" s="70"/>
      <c r="U19" s="70"/>
      <c r="V19" s="70"/>
      <c r="W19" s="70"/>
      <c r="X19" s="70"/>
      <c r="Y19" s="70"/>
      <c r="Z19" s="70"/>
      <c r="AA19" s="70"/>
      <c r="AB19" s="70"/>
      <c r="AC19" s="70"/>
      <c r="AD19" s="70"/>
      <c r="AE19" s="70"/>
      <c r="AF19" s="70"/>
      <c r="AG19" s="70"/>
    </row>
    <row r="20" spans="1:33" x14ac:dyDescent="0.2">
      <c r="A20" s="3" t="s">
        <v>17</v>
      </c>
      <c r="B20" s="51">
        <v>1860835.6710000001</v>
      </c>
      <c r="C20" s="51">
        <v>255997.166</v>
      </c>
      <c r="D20" s="51">
        <v>35615.178999999996</v>
      </c>
      <c r="E20" s="51">
        <v>7357.4049999999997</v>
      </c>
      <c r="F20" s="51">
        <v>48798.050999999999</v>
      </c>
      <c r="G20" s="51">
        <v>23472.656999999999</v>
      </c>
      <c r="H20" s="51">
        <v>10270.455</v>
      </c>
      <c r="I20" s="51">
        <v>8703.6139999999996</v>
      </c>
      <c r="J20" s="51">
        <v>18959.197</v>
      </c>
      <c r="K20" s="51">
        <v>6016.99</v>
      </c>
      <c r="L20" s="51" t="s">
        <v>5</v>
      </c>
      <c r="M20" s="51" t="s">
        <v>5</v>
      </c>
      <c r="N20" s="51" t="s">
        <v>5</v>
      </c>
      <c r="O20" s="51" t="s">
        <v>5</v>
      </c>
      <c r="P20" s="51">
        <v>95.930999999999997</v>
      </c>
      <c r="Q20" s="51">
        <v>301643.76299999998</v>
      </c>
      <c r="R20" s="70"/>
      <c r="S20" s="70"/>
      <c r="T20" s="70"/>
      <c r="U20" s="70"/>
      <c r="V20" s="70"/>
      <c r="W20" s="70"/>
      <c r="X20" s="70"/>
      <c r="Y20" s="70"/>
      <c r="Z20" s="70"/>
      <c r="AA20" s="70"/>
      <c r="AB20" s="70"/>
      <c r="AC20" s="70"/>
      <c r="AD20" s="70"/>
      <c r="AE20" s="70"/>
      <c r="AF20" s="70"/>
      <c r="AG20" s="70"/>
    </row>
    <row r="21" spans="1:33" x14ac:dyDescent="0.2">
      <c r="A21" s="3" t="s">
        <v>18</v>
      </c>
      <c r="B21" s="51">
        <v>82.513999999999996</v>
      </c>
      <c r="C21" s="51">
        <v>21.385999999999999</v>
      </c>
      <c r="D21" s="51">
        <v>77967.679999999993</v>
      </c>
      <c r="E21" s="51">
        <v>28697.949000000001</v>
      </c>
      <c r="F21" s="51">
        <v>86900.756999999998</v>
      </c>
      <c r="G21" s="51">
        <v>61990.678</v>
      </c>
      <c r="H21" s="51">
        <v>3443.5249039999999</v>
      </c>
      <c r="I21" s="51">
        <v>2768.36</v>
      </c>
      <c r="J21" s="51">
        <v>56047.576999999997</v>
      </c>
      <c r="K21" s="51">
        <v>25561.614000000001</v>
      </c>
      <c r="L21" s="51" t="s">
        <v>5</v>
      </c>
      <c r="M21" s="51" t="s">
        <v>5</v>
      </c>
      <c r="N21" s="51" t="s">
        <v>5</v>
      </c>
      <c r="O21" s="51" t="s">
        <v>5</v>
      </c>
      <c r="P21" s="51" t="s">
        <v>5</v>
      </c>
      <c r="Q21" s="51">
        <v>119039.98699999999</v>
      </c>
      <c r="R21" s="70"/>
      <c r="S21" s="70"/>
      <c r="T21" s="70"/>
      <c r="U21" s="70"/>
      <c r="V21" s="70"/>
      <c r="W21" s="70"/>
      <c r="X21" s="70"/>
      <c r="Y21" s="70"/>
      <c r="Z21" s="70"/>
      <c r="AA21" s="70"/>
      <c r="AB21" s="70"/>
      <c r="AC21" s="70"/>
      <c r="AD21" s="70"/>
      <c r="AE21" s="70"/>
      <c r="AF21" s="70"/>
      <c r="AG21" s="70"/>
    </row>
    <row r="22" spans="1:33" x14ac:dyDescent="0.2">
      <c r="A22" s="3" t="s">
        <v>19</v>
      </c>
      <c r="B22" s="51">
        <v>442698.397</v>
      </c>
      <c r="C22" s="51">
        <v>61725.101999999999</v>
      </c>
      <c r="D22" s="51">
        <v>43198.377</v>
      </c>
      <c r="E22" s="51">
        <v>31742.082999999999</v>
      </c>
      <c r="F22" s="51">
        <v>101643.516</v>
      </c>
      <c r="G22" s="51">
        <v>75042.072</v>
      </c>
      <c r="H22" s="51">
        <v>998.02194999999995</v>
      </c>
      <c r="I22" s="51">
        <v>906.39599999999996</v>
      </c>
      <c r="J22" s="51">
        <v>293610.36099999998</v>
      </c>
      <c r="K22" s="51">
        <v>147570.29300000001</v>
      </c>
      <c r="L22" s="51">
        <v>13984.588</v>
      </c>
      <c r="M22" s="51">
        <v>21930.99</v>
      </c>
      <c r="N22" s="51">
        <v>52986.487000000001</v>
      </c>
      <c r="O22" s="51">
        <v>29817.113000000001</v>
      </c>
      <c r="P22" s="51">
        <v>79982.254000000001</v>
      </c>
      <c r="Q22" s="51">
        <v>448716.30300000001</v>
      </c>
      <c r="R22" s="70"/>
      <c r="S22" s="70"/>
      <c r="T22" s="70"/>
      <c r="U22" s="70"/>
      <c r="V22" s="70"/>
      <c r="W22" s="70"/>
      <c r="X22" s="70"/>
      <c r="Y22" s="70"/>
      <c r="Z22" s="70"/>
      <c r="AA22" s="70"/>
      <c r="AB22" s="70"/>
      <c r="AC22" s="70"/>
      <c r="AD22" s="70"/>
      <c r="AE22" s="70"/>
      <c r="AF22" s="70"/>
      <c r="AG22" s="70"/>
    </row>
    <row r="23" spans="1:33" x14ac:dyDescent="0.2">
      <c r="A23" s="3" t="s">
        <v>20</v>
      </c>
      <c r="B23" s="51">
        <v>496.33600000000001</v>
      </c>
      <c r="C23" s="51">
        <v>309.34899999999999</v>
      </c>
      <c r="D23" s="51">
        <v>1524.212</v>
      </c>
      <c r="E23" s="51">
        <v>927.48900000000003</v>
      </c>
      <c r="F23" s="51" t="s">
        <v>5</v>
      </c>
      <c r="G23" s="51" t="s">
        <v>5</v>
      </c>
      <c r="H23" s="51">
        <v>0.88900000000000001</v>
      </c>
      <c r="I23" s="51">
        <v>2.7269999999999999</v>
      </c>
      <c r="J23" s="51" t="s">
        <v>5</v>
      </c>
      <c r="K23" s="51" t="s">
        <v>5</v>
      </c>
      <c r="L23" s="51">
        <v>62.75</v>
      </c>
      <c r="M23" s="51">
        <v>70.119</v>
      </c>
      <c r="N23" s="51">
        <v>15.5</v>
      </c>
      <c r="O23" s="51">
        <v>19.690999999999999</v>
      </c>
      <c r="P23" s="51">
        <v>431.86099999999999</v>
      </c>
      <c r="Q23" s="51">
        <v>1761.2359999999999</v>
      </c>
      <c r="R23" s="70"/>
      <c r="S23" s="70"/>
      <c r="T23" s="70"/>
      <c r="U23" s="70"/>
      <c r="V23" s="70"/>
      <c r="W23" s="70"/>
      <c r="X23" s="70"/>
      <c r="Y23" s="70"/>
      <c r="Z23" s="70"/>
      <c r="AA23" s="70"/>
      <c r="AB23" s="70"/>
      <c r="AC23" s="70"/>
      <c r="AD23" s="70"/>
      <c r="AE23" s="70"/>
      <c r="AF23" s="70"/>
      <c r="AG23" s="70"/>
    </row>
    <row r="24" spans="1:33" x14ac:dyDescent="0.2">
      <c r="A24" s="3" t="s">
        <v>236</v>
      </c>
      <c r="B24" s="51">
        <v>2799567.4270000001</v>
      </c>
      <c r="C24" s="51">
        <v>366773.15700000001</v>
      </c>
      <c r="D24" s="51">
        <v>127605.18</v>
      </c>
      <c r="E24" s="51">
        <v>35425.457999999999</v>
      </c>
      <c r="F24" s="51">
        <v>80700.221999999994</v>
      </c>
      <c r="G24" s="51">
        <v>68934.123000000007</v>
      </c>
      <c r="H24" s="51">
        <v>24408.102999999999</v>
      </c>
      <c r="I24" s="51">
        <v>23939.782999999999</v>
      </c>
      <c r="J24" s="51">
        <v>8613.6929999999993</v>
      </c>
      <c r="K24" s="51">
        <v>2739.6979999999999</v>
      </c>
      <c r="L24" s="51" t="s">
        <v>5</v>
      </c>
      <c r="M24" s="51" t="s">
        <v>5</v>
      </c>
      <c r="N24" s="51">
        <v>39.008000000000003</v>
      </c>
      <c r="O24" s="51">
        <v>16.96</v>
      </c>
      <c r="P24" s="51">
        <v>8.5000000000000006E-2</v>
      </c>
      <c r="Q24" s="51">
        <v>497829.26400000002</v>
      </c>
      <c r="R24" s="70"/>
      <c r="S24" s="70"/>
      <c r="T24" s="70"/>
      <c r="U24" s="70"/>
      <c r="V24" s="70"/>
      <c r="W24" s="70"/>
      <c r="X24" s="70"/>
      <c r="Y24" s="70"/>
      <c r="Z24" s="70"/>
      <c r="AA24" s="70"/>
      <c r="AB24" s="70"/>
      <c r="AC24" s="70"/>
      <c r="AD24" s="70"/>
      <c r="AE24" s="70"/>
      <c r="AF24" s="70"/>
      <c r="AG24" s="70"/>
    </row>
    <row r="25" spans="1:33" x14ac:dyDescent="0.2">
      <c r="A25" s="3" t="s">
        <v>50</v>
      </c>
      <c r="B25" s="51">
        <v>487.08499999999998</v>
      </c>
      <c r="C25" s="51">
        <v>125.53</v>
      </c>
      <c r="D25" s="51">
        <v>2226.7159999999999</v>
      </c>
      <c r="E25" s="51">
        <v>631.79499999999996</v>
      </c>
      <c r="F25" s="51" t="s">
        <v>5</v>
      </c>
      <c r="G25" s="51" t="s">
        <v>5</v>
      </c>
      <c r="H25" s="51" t="s">
        <v>5</v>
      </c>
      <c r="I25" s="51" t="s">
        <v>5</v>
      </c>
      <c r="J25" s="51" t="s">
        <v>5</v>
      </c>
      <c r="K25" s="51" t="s">
        <v>5</v>
      </c>
      <c r="L25" s="51" t="s">
        <v>5</v>
      </c>
      <c r="M25" s="51" t="s">
        <v>5</v>
      </c>
      <c r="N25" s="51" t="s">
        <v>5</v>
      </c>
      <c r="O25" s="51" t="s">
        <v>5</v>
      </c>
      <c r="P25" s="51">
        <v>297.154</v>
      </c>
      <c r="Q25" s="51">
        <v>1054.479</v>
      </c>
      <c r="R25" s="70"/>
      <c r="S25" s="70"/>
      <c r="T25" s="70"/>
      <c r="U25" s="70"/>
      <c r="V25" s="70"/>
      <c r="W25" s="70"/>
      <c r="X25" s="70"/>
      <c r="Y25" s="70"/>
      <c r="Z25" s="70"/>
      <c r="AA25" s="70"/>
      <c r="AB25" s="70"/>
      <c r="AC25" s="70"/>
      <c r="AD25" s="70"/>
      <c r="AE25" s="70"/>
      <c r="AF25" s="70"/>
      <c r="AG25" s="70"/>
    </row>
    <row r="26" spans="1:33" x14ac:dyDescent="0.2">
      <c r="A26" s="3" t="s">
        <v>21</v>
      </c>
      <c r="B26" s="51">
        <v>350.637</v>
      </c>
      <c r="C26" s="51">
        <v>144.72999999999999</v>
      </c>
      <c r="D26" s="51">
        <v>24541.855</v>
      </c>
      <c r="E26" s="51">
        <v>7824.1530000000002</v>
      </c>
      <c r="F26" s="51">
        <v>18679.559000000001</v>
      </c>
      <c r="G26" s="51">
        <v>18962.956999999999</v>
      </c>
      <c r="H26" s="51">
        <v>27798.746552000001</v>
      </c>
      <c r="I26" s="51">
        <v>27654.614000000001</v>
      </c>
      <c r="J26" s="51">
        <v>17682.248</v>
      </c>
      <c r="K26" s="51">
        <v>6292.0680000000002</v>
      </c>
      <c r="L26" s="51">
        <v>12.648</v>
      </c>
      <c r="M26" s="51">
        <v>4.3109999999999999</v>
      </c>
      <c r="N26" s="51">
        <v>27790.1878</v>
      </c>
      <c r="O26" s="51">
        <v>7653.5479999999998</v>
      </c>
      <c r="P26" s="51">
        <v>0.28199999999999997</v>
      </c>
      <c r="Q26" s="51">
        <v>68536.663</v>
      </c>
      <c r="R26" s="70"/>
      <c r="S26" s="70"/>
      <c r="T26" s="70"/>
      <c r="U26" s="70"/>
      <c r="V26" s="70"/>
      <c r="W26" s="70"/>
      <c r="X26" s="70"/>
      <c r="Y26" s="70"/>
      <c r="Z26" s="70"/>
      <c r="AA26" s="70"/>
      <c r="AB26" s="70"/>
      <c r="AC26" s="70"/>
      <c r="AD26" s="70"/>
      <c r="AE26" s="70"/>
      <c r="AF26" s="70"/>
      <c r="AG26" s="70"/>
    </row>
    <row r="27" spans="1:33" x14ac:dyDescent="0.2">
      <c r="A27" s="3" t="s">
        <v>364</v>
      </c>
      <c r="B27" s="51" t="s">
        <v>5</v>
      </c>
      <c r="C27" s="51" t="s">
        <v>5</v>
      </c>
      <c r="D27" s="51">
        <v>3354.1990000000001</v>
      </c>
      <c r="E27" s="51">
        <v>2591.3470000000002</v>
      </c>
      <c r="F27" s="51" t="s">
        <v>5</v>
      </c>
      <c r="G27" s="51" t="s">
        <v>5</v>
      </c>
      <c r="H27" s="51">
        <v>4.343</v>
      </c>
      <c r="I27" s="51">
        <v>117.739</v>
      </c>
      <c r="J27" s="51" t="s">
        <v>5</v>
      </c>
      <c r="K27" s="51" t="s">
        <v>5</v>
      </c>
      <c r="L27" s="51">
        <v>28.934999999999999</v>
      </c>
      <c r="M27" s="51">
        <v>136.27799999999999</v>
      </c>
      <c r="N27" s="51" t="s">
        <v>5</v>
      </c>
      <c r="O27" s="51" t="s">
        <v>5</v>
      </c>
      <c r="P27" s="51">
        <v>10482.272000000001</v>
      </c>
      <c r="Q27" s="51">
        <v>13327.636</v>
      </c>
      <c r="R27" s="70"/>
      <c r="S27" s="70"/>
      <c r="T27" s="70"/>
      <c r="U27" s="70"/>
      <c r="V27" s="70"/>
      <c r="W27" s="70"/>
      <c r="X27" s="70"/>
      <c r="Y27" s="70"/>
      <c r="Z27" s="70"/>
      <c r="AA27" s="70"/>
      <c r="AB27" s="70"/>
      <c r="AC27" s="70"/>
      <c r="AD27" s="70"/>
      <c r="AE27" s="70"/>
      <c r="AF27" s="70"/>
      <c r="AG27" s="70"/>
    </row>
    <row r="28" spans="1:33" x14ac:dyDescent="0.2">
      <c r="A28" s="3" t="s">
        <v>365</v>
      </c>
      <c r="B28" s="51" t="s">
        <v>5</v>
      </c>
      <c r="C28" s="51" t="s">
        <v>5</v>
      </c>
      <c r="D28" s="51">
        <v>889.47799999999995</v>
      </c>
      <c r="E28" s="51">
        <v>600.62300000000005</v>
      </c>
      <c r="F28" s="51" t="s">
        <v>5</v>
      </c>
      <c r="G28" s="51" t="s">
        <v>5</v>
      </c>
      <c r="H28" s="51" t="s">
        <v>5</v>
      </c>
      <c r="I28" s="51" t="s">
        <v>5</v>
      </c>
      <c r="J28" s="51" t="s">
        <v>5</v>
      </c>
      <c r="K28" s="51" t="s">
        <v>5</v>
      </c>
      <c r="L28" s="51">
        <v>403.55700000000002</v>
      </c>
      <c r="M28" s="51">
        <v>395.91300000000001</v>
      </c>
      <c r="N28" s="51">
        <v>6.9130000000000003</v>
      </c>
      <c r="O28" s="51">
        <v>12.781000000000001</v>
      </c>
      <c r="P28" s="51">
        <v>7.4999999999999997E-2</v>
      </c>
      <c r="Q28" s="51">
        <v>1009.3920000000001</v>
      </c>
      <c r="R28" s="70"/>
      <c r="S28" s="70"/>
      <c r="T28" s="70"/>
      <c r="U28" s="70"/>
      <c r="V28" s="70"/>
      <c r="W28" s="70"/>
      <c r="X28" s="70"/>
      <c r="Y28" s="70"/>
      <c r="Z28" s="70"/>
      <c r="AA28" s="70"/>
      <c r="AB28" s="70"/>
      <c r="AC28" s="70"/>
      <c r="AD28" s="70"/>
      <c r="AE28" s="70"/>
      <c r="AF28" s="70"/>
      <c r="AG28" s="70"/>
    </row>
    <row r="29" spans="1:33" x14ac:dyDescent="0.2">
      <c r="A29" s="3" t="s">
        <v>366</v>
      </c>
      <c r="B29" s="51" t="s">
        <v>5</v>
      </c>
      <c r="C29" s="51" t="s">
        <v>5</v>
      </c>
      <c r="D29" s="51">
        <v>3428.8380000000002</v>
      </c>
      <c r="E29" s="51">
        <v>2336.3679999999999</v>
      </c>
      <c r="F29" s="51" t="s">
        <v>5</v>
      </c>
      <c r="G29" s="51" t="s">
        <v>5</v>
      </c>
      <c r="H29" s="51" t="s">
        <v>5</v>
      </c>
      <c r="I29" s="51" t="s">
        <v>5</v>
      </c>
      <c r="J29" s="51" t="s">
        <v>5</v>
      </c>
      <c r="K29" s="51" t="s">
        <v>5</v>
      </c>
      <c r="L29" s="51">
        <v>2</v>
      </c>
      <c r="M29" s="51">
        <v>0.5</v>
      </c>
      <c r="N29" s="51">
        <v>8</v>
      </c>
      <c r="O29" s="51">
        <v>8.077</v>
      </c>
      <c r="P29" s="51">
        <v>9.4640000000000004</v>
      </c>
      <c r="Q29" s="51">
        <v>2354.4090000000001</v>
      </c>
      <c r="R29" s="70"/>
      <c r="S29" s="70"/>
      <c r="T29" s="70"/>
      <c r="U29" s="70"/>
      <c r="V29" s="70"/>
      <c r="W29" s="70"/>
      <c r="X29" s="70"/>
      <c r="Y29" s="70"/>
      <c r="Z29" s="70"/>
      <c r="AA29" s="70"/>
      <c r="AB29" s="70"/>
      <c r="AC29" s="70"/>
      <c r="AD29" s="70"/>
      <c r="AE29" s="70"/>
      <c r="AF29" s="70"/>
      <c r="AG29" s="70"/>
    </row>
    <row r="30" spans="1:33" x14ac:dyDescent="0.2">
      <c r="A30" s="3" t="s">
        <v>367</v>
      </c>
      <c r="B30" s="51" t="s">
        <v>5</v>
      </c>
      <c r="C30" s="51" t="s">
        <v>5</v>
      </c>
      <c r="D30" s="51">
        <v>1481.1289999999999</v>
      </c>
      <c r="E30" s="51">
        <v>958.55499999999995</v>
      </c>
      <c r="F30" s="51" t="s">
        <v>5</v>
      </c>
      <c r="G30" s="51" t="s">
        <v>5</v>
      </c>
      <c r="H30" s="51">
        <v>0.05</v>
      </c>
      <c r="I30" s="51">
        <v>0.74</v>
      </c>
      <c r="J30" s="51" t="s">
        <v>5</v>
      </c>
      <c r="K30" s="51" t="s">
        <v>5</v>
      </c>
      <c r="L30" s="51">
        <v>357.35700000000003</v>
      </c>
      <c r="M30" s="51">
        <v>310.97500000000002</v>
      </c>
      <c r="N30" s="51" t="s">
        <v>5</v>
      </c>
      <c r="O30" s="51" t="s">
        <v>5</v>
      </c>
      <c r="P30" s="51">
        <v>688.41200000000003</v>
      </c>
      <c r="Q30" s="51">
        <v>1958.682</v>
      </c>
      <c r="R30" s="70"/>
      <c r="S30" s="70"/>
      <c r="T30" s="70"/>
      <c r="U30" s="70"/>
      <c r="V30" s="70"/>
      <c r="W30" s="70"/>
      <c r="X30" s="70"/>
      <c r="Y30" s="70"/>
      <c r="Z30" s="70"/>
      <c r="AA30" s="70"/>
      <c r="AB30" s="70"/>
      <c r="AC30" s="70"/>
      <c r="AD30" s="70"/>
      <c r="AE30" s="70"/>
      <c r="AF30" s="70"/>
      <c r="AG30" s="70"/>
    </row>
    <row r="31" spans="1:33" x14ac:dyDescent="0.2">
      <c r="A31" s="3" t="s">
        <v>44</v>
      </c>
      <c r="B31" s="51" t="s">
        <v>5</v>
      </c>
      <c r="C31" s="51" t="s">
        <v>5</v>
      </c>
      <c r="D31" s="51">
        <v>30713.077000000001</v>
      </c>
      <c r="E31" s="51">
        <v>24576.958999999999</v>
      </c>
      <c r="F31" s="51">
        <v>144.22300000000001</v>
      </c>
      <c r="G31" s="51">
        <v>134.77600000000001</v>
      </c>
      <c r="H31" s="51">
        <v>30.0212</v>
      </c>
      <c r="I31" s="51">
        <v>40.765000000000001</v>
      </c>
      <c r="J31" s="51" t="s">
        <v>5</v>
      </c>
      <c r="K31" s="51" t="s">
        <v>5</v>
      </c>
      <c r="L31" s="51" t="s">
        <v>5</v>
      </c>
      <c r="M31" s="51" t="s">
        <v>5</v>
      </c>
      <c r="N31" s="51" t="s">
        <v>5</v>
      </c>
      <c r="O31" s="51" t="s">
        <v>5</v>
      </c>
      <c r="P31" s="51">
        <v>214.39</v>
      </c>
      <c r="Q31" s="51">
        <v>24966.89</v>
      </c>
      <c r="R31" s="70"/>
      <c r="S31" s="70"/>
      <c r="T31" s="70"/>
      <c r="U31" s="70"/>
      <c r="V31" s="70"/>
      <c r="W31" s="70"/>
      <c r="X31" s="70"/>
      <c r="Y31" s="70"/>
      <c r="Z31" s="70"/>
      <c r="AA31" s="70"/>
      <c r="AB31" s="70"/>
      <c r="AC31" s="70"/>
      <c r="AD31" s="70"/>
      <c r="AE31" s="70"/>
      <c r="AF31" s="70"/>
      <c r="AG31" s="70"/>
    </row>
    <row r="32" spans="1:33" x14ac:dyDescent="0.2">
      <c r="A32" s="3" t="s">
        <v>22</v>
      </c>
      <c r="B32" s="51">
        <v>382.82499999999999</v>
      </c>
      <c r="C32" s="51">
        <v>217.523</v>
      </c>
      <c r="D32" s="51">
        <v>12857.228999999999</v>
      </c>
      <c r="E32" s="51">
        <v>7659.73</v>
      </c>
      <c r="F32" s="51" t="s">
        <v>5</v>
      </c>
      <c r="G32" s="51" t="s">
        <v>5</v>
      </c>
      <c r="H32" s="51">
        <v>628.26753899999994</v>
      </c>
      <c r="I32" s="51">
        <v>1245.095</v>
      </c>
      <c r="J32" s="51">
        <v>223.56</v>
      </c>
      <c r="K32" s="51">
        <v>166.41800000000001</v>
      </c>
      <c r="L32" s="51">
        <v>63.447000000000003</v>
      </c>
      <c r="M32" s="51">
        <v>99.61</v>
      </c>
      <c r="N32" s="51">
        <v>1043.7080000000001</v>
      </c>
      <c r="O32" s="51">
        <v>850.98199999999997</v>
      </c>
      <c r="P32" s="51">
        <v>1505.2639999999999</v>
      </c>
      <c r="Q32" s="51">
        <v>11744.621999999999</v>
      </c>
      <c r="R32" s="70"/>
      <c r="S32" s="70"/>
      <c r="T32" s="70"/>
      <c r="U32" s="70"/>
      <c r="V32" s="70"/>
      <c r="W32" s="70"/>
      <c r="X32" s="70"/>
      <c r="Y32" s="70"/>
      <c r="Z32" s="70"/>
      <c r="AA32" s="70"/>
      <c r="AB32" s="70"/>
      <c r="AC32" s="70"/>
      <c r="AD32" s="70"/>
      <c r="AE32" s="70"/>
      <c r="AF32" s="70"/>
      <c r="AG32" s="70"/>
    </row>
    <row r="33" spans="1:33" x14ac:dyDescent="0.2">
      <c r="A33" s="3" t="s">
        <v>368</v>
      </c>
      <c r="B33" s="51" t="s">
        <v>5</v>
      </c>
      <c r="C33" s="51" t="s">
        <v>5</v>
      </c>
      <c r="D33" s="51" t="s">
        <v>5</v>
      </c>
      <c r="E33" s="51" t="s">
        <v>5</v>
      </c>
      <c r="F33" s="51">
        <v>2114.962</v>
      </c>
      <c r="G33" s="51">
        <v>2034.876</v>
      </c>
      <c r="H33" s="51" t="s">
        <v>5</v>
      </c>
      <c r="I33" s="51" t="s">
        <v>5</v>
      </c>
      <c r="J33" s="51" t="s">
        <v>5</v>
      </c>
      <c r="K33" s="51" t="s">
        <v>5</v>
      </c>
      <c r="L33" s="51" t="s">
        <v>5</v>
      </c>
      <c r="M33" s="51" t="s">
        <v>5</v>
      </c>
      <c r="N33" s="51" t="s">
        <v>5</v>
      </c>
      <c r="O33" s="51" t="s">
        <v>5</v>
      </c>
      <c r="P33" s="51" t="s">
        <v>5</v>
      </c>
      <c r="Q33" s="51">
        <v>2034.876</v>
      </c>
      <c r="R33" s="70"/>
      <c r="S33" s="70"/>
      <c r="T33" s="70"/>
      <c r="U33" s="70"/>
      <c r="V33" s="70"/>
      <c r="W33" s="70"/>
      <c r="X33" s="70"/>
      <c r="Y33" s="70"/>
      <c r="Z33" s="70"/>
      <c r="AA33" s="70"/>
      <c r="AB33" s="70"/>
      <c r="AC33" s="70"/>
      <c r="AD33" s="70"/>
      <c r="AE33" s="70"/>
      <c r="AF33" s="70"/>
      <c r="AG33" s="70"/>
    </row>
    <row r="34" spans="1:33" x14ac:dyDescent="0.2">
      <c r="A34" s="3" t="s">
        <v>369</v>
      </c>
      <c r="B34" s="51">
        <v>5.1680000000000001</v>
      </c>
      <c r="C34" s="51">
        <v>4.492</v>
      </c>
      <c r="D34" s="51">
        <v>495.96699999999998</v>
      </c>
      <c r="E34" s="51">
        <v>459.94799999999998</v>
      </c>
      <c r="F34" s="51" t="s">
        <v>5</v>
      </c>
      <c r="G34" s="51" t="s">
        <v>5</v>
      </c>
      <c r="H34" s="51">
        <v>1.4342999999999999</v>
      </c>
      <c r="I34" s="51">
        <v>18.22</v>
      </c>
      <c r="J34" s="51">
        <v>26.28</v>
      </c>
      <c r="K34" s="51">
        <v>43.222000000000001</v>
      </c>
      <c r="L34" s="51">
        <v>63.314</v>
      </c>
      <c r="M34" s="51">
        <v>72.207999999999998</v>
      </c>
      <c r="N34" s="51" t="s">
        <v>5</v>
      </c>
      <c r="O34" s="51" t="s">
        <v>5</v>
      </c>
      <c r="P34" s="51">
        <v>238.28700000000001</v>
      </c>
      <c r="Q34" s="51">
        <v>836.37699999999995</v>
      </c>
      <c r="R34" s="70"/>
      <c r="S34" s="70"/>
      <c r="T34" s="70"/>
      <c r="U34" s="70"/>
      <c r="V34" s="70"/>
      <c r="W34" s="70"/>
      <c r="X34" s="70"/>
      <c r="Y34" s="70"/>
      <c r="Z34" s="70"/>
      <c r="AA34" s="70"/>
      <c r="AB34" s="70"/>
      <c r="AC34" s="70"/>
      <c r="AD34" s="70"/>
      <c r="AE34" s="70"/>
      <c r="AF34" s="70"/>
      <c r="AG34" s="70"/>
    </row>
    <row r="35" spans="1:33" x14ac:dyDescent="0.2">
      <c r="A35" s="3" t="s">
        <v>370</v>
      </c>
      <c r="B35" s="51" t="s">
        <v>5</v>
      </c>
      <c r="C35" s="51" t="s">
        <v>5</v>
      </c>
      <c r="D35" s="51">
        <v>10257.584000000001</v>
      </c>
      <c r="E35" s="51">
        <v>8240.7649999999994</v>
      </c>
      <c r="F35" s="51" t="s">
        <v>5</v>
      </c>
      <c r="G35" s="51" t="s">
        <v>5</v>
      </c>
      <c r="H35" s="51">
        <v>2E-3</v>
      </c>
      <c r="I35" s="51">
        <v>8.9999999999999993E-3</v>
      </c>
      <c r="J35" s="51" t="s">
        <v>5</v>
      </c>
      <c r="K35" s="51" t="s">
        <v>5</v>
      </c>
      <c r="L35" s="51" t="s">
        <v>5</v>
      </c>
      <c r="M35" s="51" t="s">
        <v>5</v>
      </c>
      <c r="N35" s="51" t="s">
        <v>5</v>
      </c>
      <c r="O35" s="51" t="s">
        <v>5</v>
      </c>
      <c r="P35" s="51">
        <v>4.7649999999999997</v>
      </c>
      <c r="Q35" s="51">
        <v>8245.5389999999989</v>
      </c>
      <c r="R35" s="70"/>
      <c r="S35" s="70"/>
      <c r="T35" s="70"/>
      <c r="U35" s="70"/>
      <c r="V35" s="70"/>
      <c r="W35" s="70"/>
      <c r="X35" s="70"/>
      <c r="Y35" s="70"/>
      <c r="Z35" s="70"/>
      <c r="AA35" s="70"/>
      <c r="AB35" s="70"/>
      <c r="AC35" s="70"/>
      <c r="AD35" s="70"/>
      <c r="AE35" s="70"/>
      <c r="AF35" s="70"/>
      <c r="AG35" s="70"/>
    </row>
    <row r="36" spans="1:33" x14ac:dyDescent="0.2">
      <c r="A36" s="3" t="s">
        <v>24</v>
      </c>
      <c r="B36" s="51" t="s">
        <v>5</v>
      </c>
      <c r="C36" s="51" t="s">
        <v>5</v>
      </c>
      <c r="D36" s="51">
        <v>325.108</v>
      </c>
      <c r="E36" s="51">
        <v>160.399</v>
      </c>
      <c r="F36" s="51">
        <v>9104.4449999999997</v>
      </c>
      <c r="G36" s="51">
        <v>4571.3909999999996</v>
      </c>
      <c r="H36" s="51">
        <v>1358.8620000000001</v>
      </c>
      <c r="I36" s="51">
        <v>921.33500000000004</v>
      </c>
      <c r="J36" s="51">
        <v>1686.4469999999999</v>
      </c>
      <c r="K36" s="51">
        <v>539.40800000000002</v>
      </c>
      <c r="L36" s="51" t="s">
        <v>5</v>
      </c>
      <c r="M36" s="51" t="s">
        <v>5</v>
      </c>
      <c r="N36" s="51" t="s">
        <v>5</v>
      </c>
      <c r="O36" s="51" t="s">
        <v>5</v>
      </c>
      <c r="P36" s="51">
        <v>48.933999999999997</v>
      </c>
      <c r="Q36" s="51">
        <v>6241.4669999999996</v>
      </c>
      <c r="R36" s="70"/>
      <c r="S36" s="70"/>
      <c r="T36" s="70"/>
      <c r="U36" s="70"/>
      <c r="V36" s="70"/>
      <c r="W36" s="70"/>
      <c r="X36" s="70"/>
      <c r="Y36" s="70"/>
      <c r="Z36" s="70"/>
      <c r="AA36" s="70"/>
      <c r="AB36" s="70"/>
      <c r="AC36" s="70"/>
      <c r="AD36" s="70"/>
      <c r="AE36" s="70"/>
      <c r="AF36" s="70"/>
      <c r="AG36" s="70"/>
    </row>
    <row r="37" spans="1:33" x14ac:dyDescent="0.2">
      <c r="A37" s="3" t="s">
        <v>25</v>
      </c>
      <c r="B37" s="51" t="s">
        <v>5</v>
      </c>
      <c r="C37" s="51" t="s">
        <v>5</v>
      </c>
      <c r="D37" s="51">
        <v>681.59</v>
      </c>
      <c r="E37" s="51">
        <v>521.34299999999996</v>
      </c>
      <c r="F37" s="51" t="s">
        <v>5</v>
      </c>
      <c r="G37" s="51" t="s">
        <v>5</v>
      </c>
      <c r="H37" s="51">
        <v>27.841003000000001</v>
      </c>
      <c r="I37" s="51">
        <v>96.671999999999997</v>
      </c>
      <c r="J37" s="51">
        <v>40.841000000000001</v>
      </c>
      <c r="K37" s="51">
        <v>35.072000000000003</v>
      </c>
      <c r="L37" s="51" t="s">
        <v>5</v>
      </c>
      <c r="M37" s="51" t="s">
        <v>5</v>
      </c>
      <c r="N37" s="51">
        <v>214.102</v>
      </c>
      <c r="O37" s="51">
        <v>170.36799999999999</v>
      </c>
      <c r="P37" s="51">
        <v>312.91500000000002</v>
      </c>
      <c r="Q37" s="51">
        <v>1136.3699999999999</v>
      </c>
      <c r="R37" s="70"/>
      <c r="S37" s="70"/>
      <c r="T37" s="70"/>
      <c r="U37" s="70"/>
      <c r="V37" s="70"/>
      <c r="W37" s="70"/>
      <c r="X37" s="70"/>
      <c r="Y37" s="70"/>
      <c r="Z37" s="70"/>
      <c r="AA37" s="70"/>
      <c r="AB37" s="70"/>
      <c r="AC37" s="70"/>
      <c r="AD37" s="70"/>
      <c r="AE37" s="70"/>
      <c r="AF37" s="70"/>
      <c r="AG37" s="70"/>
    </row>
    <row r="38" spans="1:33" x14ac:dyDescent="0.2">
      <c r="A38" s="3" t="s">
        <v>26</v>
      </c>
      <c r="B38" s="51" t="s">
        <v>5</v>
      </c>
      <c r="C38" s="51" t="s">
        <v>5</v>
      </c>
      <c r="D38" s="51">
        <v>38315.684999999998</v>
      </c>
      <c r="E38" s="51">
        <v>22606.725999999999</v>
      </c>
      <c r="F38" s="51">
        <v>5289.6790000000001</v>
      </c>
      <c r="G38" s="51">
        <v>5043.9740000000002</v>
      </c>
      <c r="H38" s="51">
        <v>28823.166903999998</v>
      </c>
      <c r="I38" s="51">
        <v>27263.977999999999</v>
      </c>
      <c r="J38" s="51">
        <v>19847.691999999999</v>
      </c>
      <c r="K38" s="51">
        <v>9742.7139999999999</v>
      </c>
      <c r="L38" s="51">
        <v>237.12690000000001</v>
      </c>
      <c r="M38" s="51">
        <v>109.256</v>
      </c>
      <c r="N38" s="51">
        <v>59408.396999999997</v>
      </c>
      <c r="O38" s="51">
        <v>17745.357</v>
      </c>
      <c r="P38" s="51">
        <v>587.69100000000003</v>
      </c>
      <c r="Q38" s="51">
        <v>83099.695999999996</v>
      </c>
      <c r="R38" s="70"/>
      <c r="S38" s="70"/>
      <c r="T38" s="70"/>
      <c r="U38" s="70"/>
      <c r="V38" s="70"/>
      <c r="W38" s="70"/>
      <c r="X38" s="70"/>
      <c r="Y38" s="70"/>
      <c r="Z38" s="70"/>
      <c r="AA38" s="70"/>
      <c r="AB38" s="70"/>
      <c r="AC38" s="70"/>
      <c r="AD38" s="70"/>
      <c r="AE38" s="70"/>
      <c r="AF38" s="70"/>
      <c r="AG38" s="70"/>
    </row>
    <row r="39" spans="1:33" x14ac:dyDescent="0.2">
      <c r="A39" s="3" t="s">
        <v>27</v>
      </c>
      <c r="B39" s="51">
        <v>240.62799999999999</v>
      </c>
      <c r="C39" s="51">
        <v>133.691</v>
      </c>
      <c r="D39" s="51">
        <v>23047.280999999999</v>
      </c>
      <c r="E39" s="51">
        <v>8734.5380000000005</v>
      </c>
      <c r="F39" s="51" t="s">
        <v>5</v>
      </c>
      <c r="G39" s="51" t="s">
        <v>5</v>
      </c>
      <c r="H39" s="51">
        <v>105.65653999999999</v>
      </c>
      <c r="I39" s="51">
        <v>358.76299999999998</v>
      </c>
      <c r="J39" s="51">
        <v>14.9245</v>
      </c>
      <c r="K39" s="51">
        <v>19.18</v>
      </c>
      <c r="L39" s="51">
        <v>178.47399999999999</v>
      </c>
      <c r="M39" s="51">
        <v>238.8</v>
      </c>
      <c r="N39" s="51">
        <v>151.16900000000001</v>
      </c>
      <c r="O39" s="51">
        <v>103.866</v>
      </c>
      <c r="P39" s="51">
        <v>1815.6189999999999</v>
      </c>
      <c r="Q39" s="51">
        <v>11404.457</v>
      </c>
      <c r="R39" s="70"/>
      <c r="S39" s="70"/>
      <c r="T39" s="70"/>
      <c r="U39" s="70"/>
      <c r="V39" s="70"/>
      <c r="W39" s="70"/>
      <c r="X39" s="70"/>
      <c r="Y39" s="70"/>
      <c r="Z39" s="70"/>
      <c r="AA39" s="70"/>
      <c r="AB39" s="70"/>
      <c r="AC39" s="70"/>
      <c r="AD39" s="70"/>
      <c r="AE39" s="70"/>
      <c r="AF39" s="70"/>
      <c r="AG39" s="70"/>
    </row>
    <row r="40" spans="1:33" x14ac:dyDescent="0.2">
      <c r="A40" s="3" t="s">
        <v>239</v>
      </c>
      <c r="B40" s="51" t="s">
        <v>5</v>
      </c>
      <c r="C40" s="51" t="s">
        <v>5</v>
      </c>
      <c r="D40" s="51">
        <v>1417.4069999999999</v>
      </c>
      <c r="E40" s="51">
        <v>659.12599999999998</v>
      </c>
      <c r="F40" s="51" t="s">
        <v>5</v>
      </c>
      <c r="G40" s="51" t="s">
        <v>5</v>
      </c>
      <c r="H40" s="51">
        <v>1.177972</v>
      </c>
      <c r="I40" s="51">
        <v>7.6619999999999999</v>
      </c>
      <c r="J40" s="51" t="s">
        <v>5</v>
      </c>
      <c r="K40" s="51" t="s">
        <v>5</v>
      </c>
      <c r="L40" s="51">
        <v>252.80600000000001</v>
      </c>
      <c r="M40" s="51">
        <v>229.33600000000001</v>
      </c>
      <c r="N40" s="51" t="s">
        <v>5</v>
      </c>
      <c r="O40" s="51" t="s">
        <v>5</v>
      </c>
      <c r="P40" s="51">
        <v>287.80599999999998</v>
      </c>
      <c r="Q40" s="51">
        <v>1183.93</v>
      </c>
      <c r="R40" s="70"/>
      <c r="S40" s="70"/>
      <c r="T40" s="70"/>
      <c r="U40" s="70"/>
      <c r="V40" s="70"/>
      <c r="W40" s="70"/>
      <c r="X40" s="70"/>
      <c r="Y40" s="70"/>
      <c r="Z40" s="70"/>
      <c r="AA40" s="70"/>
      <c r="AB40" s="70"/>
      <c r="AC40" s="70"/>
      <c r="AD40" s="70"/>
      <c r="AE40" s="70"/>
      <c r="AF40" s="70"/>
      <c r="AG40" s="70"/>
    </row>
    <row r="41" spans="1:33" x14ac:dyDescent="0.2">
      <c r="A41" s="3" t="s">
        <v>28</v>
      </c>
      <c r="B41" s="51">
        <v>21311.821</v>
      </c>
      <c r="C41" s="51">
        <v>5487.085</v>
      </c>
      <c r="D41" s="51">
        <v>20192.16</v>
      </c>
      <c r="E41" s="51">
        <v>5516.8050000000003</v>
      </c>
      <c r="F41" s="51">
        <v>105.979</v>
      </c>
      <c r="G41" s="51">
        <v>92.137</v>
      </c>
      <c r="H41" s="51">
        <v>901.471</v>
      </c>
      <c r="I41" s="51">
        <v>1193.212</v>
      </c>
      <c r="J41" s="51">
        <v>65.59</v>
      </c>
      <c r="K41" s="51">
        <v>22.565999999999999</v>
      </c>
      <c r="L41" s="51" t="s">
        <v>5</v>
      </c>
      <c r="M41" s="51" t="s">
        <v>5</v>
      </c>
      <c r="N41" s="51" t="s">
        <v>5</v>
      </c>
      <c r="O41" s="51" t="s">
        <v>5</v>
      </c>
      <c r="P41" s="51">
        <v>1558.778</v>
      </c>
      <c r="Q41" s="51">
        <v>13870.582999999999</v>
      </c>
      <c r="R41" s="70"/>
      <c r="S41" s="70"/>
      <c r="T41" s="70"/>
      <c r="U41" s="70"/>
      <c r="V41" s="70"/>
      <c r="W41" s="70"/>
      <c r="X41" s="70"/>
      <c r="Y41" s="70"/>
      <c r="Z41" s="70"/>
      <c r="AA41" s="70"/>
      <c r="AB41" s="70"/>
      <c r="AC41" s="70"/>
      <c r="AD41" s="70"/>
      <c r="AE41" s="70"/>
      <c r="AF41" s="70"/>
      <c r="AG41" s="70"/>
    </row>
    <row r="42" spans="1:33" x14ac:dyDescent="0.2">
      <c r="A42" s="3" t="s">
        <v>29</v>
      </c>
      <c r="B42" s="51">
        <v>12650.927</v>
      </c>
      <c r="C42" s="51">
        <v>1389.607</v>
      </c>
      <c r="D42" s="51">
        <v>12441.45</v>
      </c>
      <c r="E42" s="51">
        <v>4443.7049999999999</v>
      </c>
      <c r="F42" s="51">
        <v>20035.101999999999</v>
      </c>
      <c r="G42" s="51">
        <v>16562.161</v>
      </c>
      <c r="H42" s="51">
        <v>1484.2982320000001</v>
      </c>
      <c r="I42" s="51">
        <v>990.31799999999998</v>
      </c>
      <c r="J42" s="51">
        <v>1133.952</v>
      </c>
      <c r="K42" s="51">
        <v>438.23599999999999</v>
      </c>
      <c r="L42" s="51">
        <v>9.7200000000000006</v>
      </c>
      <c r="M42" s="51">
        <v>54.045999999999999</v>
      </c>
      <c r="N42" s="51">
        <v>109.69499999999999</v>
      </c>
      <c r="O42" s="51">
        <v>59.948</v>
      </c>
      <c r="P42" s="51">
        <v>553.87</v>
      </c>
      <c r="Q42" s="51">
        <v>24491.891</v>
      </c>
      <c r="R42" s="70"/>
      <c r="S42" s="70"/>
      <c r="T42" s="70"/>
      <c r="U42" s="70"/>
      <c r="V42" s="70"/>
      <c r="W42" s="70"/>
      <c r="X42" s="70"/>
      <c r="Y42" s="70"/>
      <c r="Z42" s="70"/>
      <c r="AA42" s="70"/>
      <c r="AB42" s="70"/>
      <c r="AC42" s="70"/>
      <c r="AD42" s="70"/>
      <c r="AE42" s="70"/>
      <c r="AF42" s="70"/>
      <c r="AG42" s="70"/>
    </row>
    <row r="43" spans="1:33" x14ac:dyDescent="0.2">
      <c r="A43" s="3" t="s">
        <v>45</v>
      </c>
      <c r="B43" s="51" t="s">
        <v>5</v>
      </c>
      <c r="C43" s="51" t="s">
        <v>5</v>
      </c>
      <c r="D43" s="51">
        <v>153.114</v>
      </c>
      <c r="E43" s="51">
        <v>128.63800000000001</v>
      </c>
      <c r="F43" s="51" t="s">
        <v>5</v>
      </c>
      <c r="G43" s="51" t="s">
        <v>5</v>
      </c>
      <c r="H43" s="51">
        <v>39.348967999999999</v>
      </c>
      <c r="I43" s="51">
        <v>109.273</v>
      </c>
      <c r="J43" s="51" t="s">
        <v>5</v>
      </c>
      <c r="K43" s="51" t="s">
        <v>5</v>
      </c>
      <c r="L43" s="51" t="s">
        <v>5</v>
      </c>
      <c r="M43" s="51">
        <v>2.887</v>
      </c>
      <c r="N43" s="51" t="s">
        <v>5</v>
      </c>
      <c r="O43" s="51" t="s">
        <v>5</v>
      </c>
      <c r="P43" s="51">
        <v>724.46199999999999</v>
      </c>
      <c r="Q43" s="51">
        <v>965.26</v>
      </c>
      <c r="R43" s="70"/>
      <c r="S43" s="70"/>
      <c r="T43" s="70"/>
      <c r="U43" s="70"/>
      <c r="V43" s="70"/>
      <c r="W43" s="70"/>
      <c r="X43" s="70"/>
      <c r="Y43" s="70"/>
      <c r="Z43" s="70"/>
      <c r="AA43" s="70"/>
      <c r="AB43" s="70"/>
      <c r="AC43" s="70"/>
      <c r="AD43" s="70"/>
      <c r="AE43" s="70"/>
      <c r="AF43" s="70"/>
      <c r="AG43" s="70"/>
    </row>
    <row r="44" spans="1:33" x14ac:dyDescent="0.2">
      <c r="A44" s="3" t="s">
        <v>30</v>
      </c>
      <c r="B44" s="51" t="s">
        <v>5</v>
      </c>
      <c r="C44" s="51" t="s">
        <v>5</v>
      </c>
      <c r="D44" s="51" t="s">
        <v>5</v>
      </c>
      <c r="E44" s="51" t="s">
        <v>5</v>
      </c>
      <c r="F44" s="51">
        <v>54722.258000000002</v>
      </c>
      <c r="G44" s="51">
        <v>48077.04</v>
      </c>
      <c r="H44" s="51" t="s">
        <v>5</v>
      </c>
      <c r="I44" s="51" t="s">
        <v>5</v>
      </c>
      <c r="J44" s="51" t="s">
        <v>5</v>
      </c>
      <c r="K44" s="51" t="s">
        <v>5</v>
      </c>
      <c r="L44" s="51" t="s">
        <v>5</v>
      </c>
      <c r="M44" s="51" t="s">
        <v>5</v>
      </c>
      <c r="N44" s="51" t="s">
        <v>5</v>
      </c>
      <c r="O44" s="51" t="s">
        <v>5</v>
      </c>
      <c r="P44" s="51">
        <v>952.46600000000001</v>
      </c>
      <c r="Q44" s="51">
        <v>49029.506000000001</v>
      </c>
      <c r="R44" s="70"/>
      <c r="S44" s="70"/>
      <c r="T44" s="70"/>
      <c r="U44" s="70"/>
      <c r="V44" s="70"/>
      <c r="W44" s="70"/>
      <c r="X44" s="70"/>
      <c r="Y44" s="70"/>
      <c r="Z44" s="70"/>
      <c r="AA44" s="70"/>
      <c r="AB44" s="70"/>
      <c r="AC44" s="70"/>
      <c r="AD44" s="70"/>
      <c r="AE44" s="70"/>
      <c r="AF44" s="70"/>
      <c r="AG44" s="70"/>
    </row>
    <row r="45" spans="1:33" x14ac:dyDescent="0.2">
      <c r="A45" s="3" t="s">
        <v>31</v>
      </c>
      <c r="B45" s="51" t="s">
        <v>5</v>
      </c>
      <c r="C45" s="51" t="s">
        <v>5</v>
      </c>
      <c r="D45" s="51">
        <v>16509.249</v>
      </c>
      <c r="E45" s="51">
        <v>10599.62</v>
      </c>
      <c r="F45" s="51">
        <v>1056.75</v>
      </c>
      <c r="G45" s="51">
        <v>464.94099999999997</v>
      </c>
      <c r="H45" s="51" t="s">
        <v>5</v>
      </c>
      <c r="I45" s="51" t="s">
        <v>5</v>
      </c>
      <c r="J45" s="51" t="s">
        <v>5</v>
      </c>
      <c r="K45" s="51" t="s">
        <v>5</v>
      </c>
      <c r="L45" s="51" t="s">
        <v>5</v>
      </c>
      <c r="M45" s="51" t="s">
        <v>5</v>
      </c>
      <c r="N45" s="51" t="s">
        <v>5</v>
      </c>
      <c r="O45" s="51" t="s">
        <v>5</v>
      </c>
      <c r="P45" s="51">
        <v>2.516</v>
      </c>
      <c r="Q45" s="51">
        <v>11067.077000000001</v>
      </c>
      <c r="R45" s="70"/>
      <c r="S45" s="70"/>
      <c r="T45" s="70"/>
      <c r="U45" s="70"/>
      <c r="V45" s="70"/>
      <c r="W45" s="70"/>
      <c r="X45" s="70"/>
      <c r="Y45" s="70"/>
      <c r="Z45" s="70"/>
      <c r="AA45" s="70"/>
      <c r="AB45" s="70"/>
      <c r="AC45" s="70"/>
      <c r="AD45" s="70"/>
      <c r="AE45" s="70"/>
      <c r="AF45" s="70"/>
      <c r="AG45" s="70"/>
    </row>
    <row r="46" spans="1:33" x14ac:dyDescent="0.2">
      <c r="A46" s="3" t="s">
        <v>32</v>
      </c>
      <c r="B46" s="51" t="s">
        <v>5</v>
      </c>
      <c r="C46" s="51" t="s">
        <v>5</v>
      </c>
      <c r="D46" s="51">
        <v>559.57000000000005</v>
      </c>
      <c r="E46" s="51">
        <v>207.93899999999999</v>
      </c>
      <c r="F46" s="51">
        <v>442.04700000000003</v>
      </c>
      <c r="G46" s="51">
        <v>437.70299999999997</v>
      </c>
      <c r="H46" s="51">
        <v>1554.7339999999999</v>
      </c>
      <c r="I46" s="51">
        <v>824.43499999999995</v>
      </c>
      <c r="J46" s="51" t="s">
        <v>5</v>
      </c>
      <c r="K46" s="51" t="s">
        <v>5</v>
      </c>
      <c r="L46" s="51" t="s">
        <v>5</v>
      </c>
      <c r="M46" s="51" t="s">
        <v>5</v>
      </c>
      <c r="N46" s="51" t="s">
        <v>5</v>
      </c>
      <c r="O46" s="51" t="s">
        <v>5</v>
      </c>
      <c r="P46" s="51" t="s">
        <v>5</v>
      </c>
      <c r="Q46" s="51">
        <v>1470.077</v>
      </c>
      <c r="R46" s="70"/>
      <c r="S46" s="70"/>
      <c r="T46" s="70"/>
      <c r="U46" s="70"/>
      <c r="V46" s="70"/>
      <c r="W46" s="70"/>
      <c r="X46" s="70"/>
      <c r="Y46" s="70"/>
      <c r="Z46" s="70"/>
      <c r="AA46" s="70"/>
      <c r="AB46" s="70"/>
      <c r="AC46" s="70"/>
      <c r="AD46" s="70"/>
      <c r="AE46" s="70"/>
      <c r="AF46" s="70"/>
      <c r="AG46" s="70"/>
    </row>
    <row r="47" spans="1:33" x14ac:dyDescent="0.2">
      <c r="A47" s="3" t="s">
        <v>34</v>
      </c>
      <c r="B47" s="51">
        <v>117387.644</v>
      </c>
      <c r="C47" s="51">
        <v>18724.580999999998</v>
      </c>
      <c r="D47" s="51">
        <v>88630.370999999999</v>
      </c>
      <c r="E47" s="51">
        <v>38044.690999999999</v>
      </c>
      <c r="F47" s="51">
        <v>23044.115000000002</v>
      </c>
      <c r="G47" s="51">
        <v>18579.897000000001</v>
      </c>
      <c r="H47" s="51">
        <v>10576.128495999999</v>
      </c>
      <c r="I47" s="51">
        <v>11069.096</v>
      </c>
      <c r="J47" s="51">
        <v>11032.53</v>
      </c>
      <c r="K47" s="51">
        <v>4119.7030000000004</v>
      </c>
      <c r="L47" s="51" t="s">
        <v>5</v>
      </c>
      <c r="M47" s="51">
        <v>79.034000000000006</v>
      </c>
      <c r="N47" s="51">
        <v>19575.609</v>
      </c>
      <c r="O47" s="51">
        <v>8013.4030000000002</v>
      </c>
      <c r="P47" s="51">
        <v>40.304000000000002</v>
      </c>
      <c r="Q47" s="51">
        <v>98670.709000000003</v>
      </c>
      <c r="R47" s="70"/>
      <c r="S47" s="70"/>
      <c r="T47" s="70"/>
      <c r="U47" s="70"/>
      <c r="V47" s="70"/>
      <c r="W47" s="70"/>
      <c r="X47" s="70"/>
      <c r="Y47" s="70"/>
      <c r="Z47" s="70"/>
      <c r="AA47" s="70"/>
      <c r="AB47" s="70"/>
      <c r="AC47" s="70"/>
      <c r="AD47" s="70"/>
      <c r="AE47" s="70"/>
      <c r="AF47" s="70"/>
      <c r="AG47" s="70"/>
    </row>
    <row r="48" spans="1:33" x14ac:dyDescent="0.2">
      <c r="A48" s="3" t="s">
        <v>35</v>
      </c>
      <c r="B48" s="51">
        <v>12584.97</v>
      </c>
      <c r="C48" s="51">
        <v>2029.644</v>
      </c>
      <c r="D48" s="51">
        <v>109855.74400000001</v>
      </c>
      <c r="E48" s="51">
        <v>27643.532999999999</v>
      </c>
      <c r="F48" s="51">
        <v>20598.574000000001</v>
      </c>
      <c r="G48" s="51">
        <v>19396.071</v>
      </c>
      <c r="H48" s="51">
        <v>13615.611000000001</v>
      </c>
      <c r="I48" s="51">
        <v>16862.98</v>
      </c>
      <c r="J48" s="51">
        <v>1909.2829999999999</v>
      </c>
      <c r="K48" s="51">
        <v>996.11800000000005</v>
      </c>
      <c r="L48" s="51">
        <v>20</v>
      </c>
      <c r="M48" s="51">
        <v>19.803000000000001</v>
      </c>
      <c r="N48" s="51" t="s">
        <v>5</v>
      </c>
      <c r="O48" s="51" t="s">
        <v>5</v>
      </c>
      <c r="P48" s="51">
        <v>261.97500000000002</v>
      </c>
      <c r="Q48" s="51">
        <v>67210.123999999996</v>
      </c>
      <c r="R48" s="70"/>
      <c r="S48" s="70"/>
      <c r="T48" s="70"/>
      <c r="U48" s="70"/>
      <c r="V48" s="70"/>
      <c r="W48" s="70"/>
      <c r="X48" s="70"/>
      <c r="Y48" s="70"/>
      <c r="Z48" s="70"/>
      <c r="AA48" s="70"/>
      <c r="AB48" s="70"/>
      <c r="AC48" s="70"/>
      <c r="AD48" s="70"/>
      <c r="AE48" s="70"/>
      <c r="AF48" s="70"/>
      <c r="AG48" s="70"/>
    </row>
    <row r="49" spans="1:33" x14ac:dyDescent="0.2">
      <c r="A49" s="3" t="s">
        <v>36</v>
      </c>
      <c r="B49" s="51">
        <v>194.4</v>
      </c>
      <c r="C49" s="51">
        <v>95.53</v>
      </c>
      <c r="D49" s="51">
        <v>8235.2559999999994</v>
      </c>
      <c r="E49" s="51">
        <v>3545.3020000000001</v>
      </c>
      <c r="F49" s="51" t="s">
        <v>5</v>
      </c>
      <c r="G49" s="51" t="s">
        <v>5</v>
      </c>
      <c r="H49" s="51">
        <v>47.195999999999998</v>
      </c>
      <c r="I49" s="51">
        <v>128.70699999999999</v>
      </c>
      <c r="J49" s="51">
        <v>51.475000000000001</v>
      </c>
      <c r="K49" s="51">
        <v>24.664000000000001</v>
      </c>
      <c r="L49" s="51">
        <v>564.01319999999998</v>
      </c>
      <c r="M49" s="51">
        <v>626.64400000000001</v>
      </c>
      <c r="N49" s="51">
        <v>156.74270000000001</v>
      </c>
      <c r="O49" s="51">
        <v>275.88099999999997</v>
      </c>
      <c r="P49" s="51">
        <v>927.61500000000001</v>
      </c>
      <c r="Q49" s="51">
        <v>5624.3429999999998</v>
      </c>
      <c r="R49" s="70"/>
      <c r="S49" s="70"/>
      <c r="T49" s="70"/>
      <c r="U49" s="70"/>
      <c r="V49" s="70"/>
      <c r="W49" s="70"/>
      <c r="X49" s="70"/>
      <c r="Y49" s="70"/>
      <c r="Z49" s="70"/>
      <c r="AA49" s="70"/>
      <c r="AB49" s="70"/>
      <c r="AC49" s="70"/>
      <c r="AD49" s="70"/>
      <c r="AE49" s="70"/>
      <c r="AF49" s="70"/>
      <c r="AG49" s="70"/>
    </row>
    <row r="50" spans="1:33" x14ac:dyDescent="0.2">
      <c r="A50" s="3" t="s">
        <v>37</v>
      </c>
      <c r="B50" s="51">
        <v>1362</v>
      </c>
      <c r="C50" s="51">
        <v>129.285</v>
      </c>
      <c r="D50" s="51">
        <v>16235.107</v>
      </c>
      <c r="E50" s="51">
        <v>4246.6959999999999</v>
      </c>
      <c r="F50" s="51" t="s">
        <v>5</v>
      </c>
      <c r="G50" s="51" t="s">
        <v>5</v>
      </c>
      <c r="H50" s="51">
        <v>245.48699999999999</v>
      </c>
      <c r="I50" s="51">
        <v>144.50299999999999</v>
      </c>
      <c r="J50" s="51">
        <v>324.18</v>
      </c>
      <c r="K50" s="51">
        <v>125.026</v>
      </c>
      <c r="L50" s="51" t="s">
        <v>5</v>
      </c>
      <c r="M50" s="51">
        <v>1598.3230000000001</v>
      </c>
      <c r="N50" s="51" t="s">
        <v>5</v>
      </c>
      <c r="O50" s="51" t="s">
        <v>5</v>
      </c>
      <c r="P50" s="51">
        <v>2733.1210000000001</v>
      </c>
      <c r="Q50" s="51">
        <v>8976.9539999999997</v>
      </c>
      <c r="R50" s="70"/>
      <c r="S50" s="70"/>
      <c r="T50" s="70"/>
      <c r="U50" s="70"/>
      <c r="V50" s="70"/>
      <c r="W50" s="70"/>
      <c r="X50" s="70"/>
      <c r="Y50" s="70"/>
      <c r="Z50" s="70"/>
      <c r="AA50" s="70"/>
      <c r="AB50" s="70"/>
      <c r="AC50" s="70"/>
      <c r="AD50" s="70"/>
      <c r="AE50" s="70"/>
      <c r="AF50" s="70"/>
      <c r="AG50" s="70"/>
    </row>
    <row r="51" spans="1:33" x14ac:dyDescent="0.2">
      <c r="A51" s="3" t="s">
        <v>201</v>
      </c>
      <c r="B51" s="51">
        <v>20</v>
      </c>
      <c r="C51" s="51">
        <v>5.875</v>
      </c>
      <c r="D51" s="51">
        <v>3823.7249999999999</v>
      </c>
      <c r="E51" s="51">
        <v>2955.8090000000002</v>
      </c>
      <c r="F51" s="51" t="s">
        <v>5</v>
      </c>
      <c r="G51" s="51" t="s">
        <v>5</v>
      </c>
      <c r="H51" s="51">
        <v>0.12609999999999999</v>
      </c>
      <c r="I51" s="51">
        <v>38.722999999999999</v>
      </c>
      <c r="J51" s="51" t="s">
        <v>5</v>
      </c>
      <c r="K51" s="51" t="s">
        <v>5</v>
      </c>
      <c r="L51" s="51" t="s">
        <v>5</v>
      </c>
      <c r="M51" s="51" t="s">
        <v>5</v>
      </c>
      <c r="N51" s="51" t="s">
        <v>5</v>
      </c>
      <c r="O51" s="51" t="s">
        <v>5</v>
      </c>
      <c r="P51" s="51">
        <v>82.350999999999999</v>
      </c>
      <c r="Q51" s="51">
        <v>3082.7580000000003</v>
      </c>
      <c r="R51" s="70"/>
      <c r="S51" s="70"/>
      <c r="T51" s="70"/>
      <c r="U51" s="70"/>
      <c r="V51" s="70"/>
      <c r="W51" s="70"/>
      <c r="X51" s="70"/>
      <c r="Y51" s="70"/>
      <c r="Z51" s="70"/>
      <c r="AA51" s="70"/>
      <c r="AB51" s="70"/>
      <c r="AC51" s="70"/>
      <c r="AD51" s="70"/>
      <c r="AE51" s="70"/>
      <c r="AF51" s="70"/>
      <c r="AG51" s="70"/>
    </row>
    <row r="52" spans="1:33" x14ac:dyDescent="0.2">
      <c r="A52" s="3" t="s">
        <v>202</v>
      </c>
      <c r="B52" s="51" t="s">
        <v>5</v>
      </c>
      <c r="C52" s="51" t="s">
        <v>5</v>
      </c>
      <c r="D52" s="51">
        <v>199860.64600000001</v>
      </c>
      <c r="E52" s="51">
        <v>194826.73</v>
      </c>
      <c r="F52" s="51" t="s">
        <v>5</v>
      </c>
      <c r="G52" s="51" t="s">
        <v>5</v>
      </c>
      <c r="H52" s="51">
        <v>5793.9875199999997</v>
      </c>
      <c r="I52" s="51">
        <v>5011.3230000000003</v>
      </c>
      <c r="J52" s="51">
        <v>58913.892999999996</v>
      </c>
      <c r="K52" s="51">
        <v>24001.815999999999</v>
      </c>
      <c r="L52" s="51">
        <v>755.43499999999995</v>
      </c>
      <c r="M52" s="51">
        <v>395.15800000000002</v>
      </c>
      <c r="N52" s="51">
        <v>3638.9050000000002</v>
      </c>
      <c r="O52" s="51">
        <v>2034.6489999999999</v>
      </c>
      <c r="P52" s="51">
        <v>10534.531000000001</v>
      </c>
      <c r="Q52" s="51">
        <v>236804.20699999999</v>
      </c>
      <c r="R52" s="70"/>
      <c r="S52" s="70"/>
      <c r="T52" s="70"/>
      <c r="U52" s="70"/>
      <c r="V52" s="70"/>
      <c r="W52" s="70"/>
      <c r="X52" s="70"/>
      <c r="Y52" s="70"/>
      <c r="Z52" s="70"/>
      <c r="AA52" s="70"/>
      <c r="AB52" s="70"/>
      <c r="AC52" s="70"/>
      <c r="AD52" s="70"/>
      <c r="AE52" s="70"/>
      <c r="AF52" s="70"/>
      <c r="AG52" s="70"/>
    </row>
    <row r="53" spans="1:33" x14ac:dyDescent="0.2">
      <c r="A53" s="3" t="s">
        <v>371</v>
      </c>
      <c r="B53" s="51" t="s">
        <v>5</v>
      </c>
      <c r="C53" s="51" t="s">
        <v>5</v>
      </c>
      <c r="D53" s="51" t="s">
        <v>5</v>
      </c>
      <c r="E53" s="51" t="s">
        <v>5</v>
      </c>
      <c r="F53" s="51" t="s">
        <v>5</v>
      </c>
      <c r="G53" s="51" t="s">
        <v>5</v>
      </c>
      <c r="H53" s="51" t="s">
        <v>5</v>
      </c>
      <c r="I53" s="51" t="s">
        <v>5</v>
      </c>
      <c r="J53" s="51" t="s">
        <v>5</v>
      </c>
      <c r="K53" s="51" t="s">
        <v>5</v>
      </c>
      <c r="L53" s="51" t="s">
        <v>5</v>
      </c>
      <c r="M53" s="51" t="s">
        <v>5</v>
      </c>
      <c r="N53" s="51" t="s">
        <v>5</v>
      </c>
      <c r="O53" s="51" t="s">
        <v>5</v>
      </c>
      <c r="P53" s="51">
        <v>1.911</v>
      </c>
      <c r="Q53" s="51">
        <v>1.911</v>
      </c>
      <c r="R53" s="70"/>
      <c r="S53" s="70"/>
      <c r="T53" s="70"/>
      <c r="U53" s="70"/>
      <c r="V53" s="70"/>
      <c r="W53" s="70"/>
      <c r="X53" s="70"/>
      <c r="Y53" s="70"/>
      <c r="Z53" s="70"/>
      <c r="AA53" s="70"/>
      <c r="AB53" s="70"/>
      <c r="AC53" s="70"/>
      <c r="AD53" s="70"/>
      <c r="AE53" s="70"/>
      <c r="AF53" s="70"/>
      <c r="AG53" s="70"/>
    </row>
    <row r="54" spans="1:33" x14ac:dyDescent="0.2">
      <c r="A54" s="3" t="s">
        <v>39</v>
      </c>
      <c r="B54" s="51">
        <v>325.8</v>
      </c>
      <c r="C54" s="51">
        <v>144.60900000000001</v>
      </c>
      <c r="D54" s="51">
        <v>8517.0519999999997</v>
      </c>
      <c r="E54" s="51">
        <v>3788.7640000000001</v>
      </c>
      <c r="F54" s="51" t="s">
        <v>5</v>
      </c>
      <c r="G54" s="51" t="s">
        <v>5</v>
      </c>
      <c r="H54" s="51">
        <v>5.3768000000000002</v>
      </c>
      <c r="I54" s="51">
        <v>68.561999999999998</v>
      </c>
      <c r="J54" s="51">
        <v>5.766</v>
      </c>
      <c r="K54" s="51">
        <v>4.4649999999999999</v>
      </c>
      <c r="L54" s="51">
        <v>267.13</v>
      </c>
      <c r="M54" s="51">
        <v>314.48899999999998</v>
      </c>
      <c r="N54" s="51">
        <v>136.69</v>
      </c>
      <c r="O54" s="51">
        <v>86.4</v>
      </c>
      <c r="P54" s="51">
        <v>353.60500000000002</v>
      </c>
      <c r="Q54" s="51">
        <v>4760.8940000000002</v>
      </c>
      <c r="R54" s="70"/>
      <c r="S54" s="70"/>
      <c r="T54" s="70"/>
      <c r="U54" s="70"/>
      <c r="V54" s="70"/>
      <c r="W54" s="70"/>
      <c r="X54" s="70"/>
      <c r="Y54" s="70"/>
      <c r="Z54" s="70"/>
      <c r="AA54" s="70"/>
      <c r="AB54" s="70"/>
      <c r="AC54" s="70"/>
      <c r="AD54" s="70"/>
      <c r="AE54" s="70"/>
      <c r="AF54" s="70"/>
      <c r="AG54" s="70"/>
    </row>
    <row r="55" spans="1:33" x14ac:dyDescent="0.2">
      <c r="A55" s="3" t="s">
        <v>234</v>
      </c>
      <c r="B55" s="51">
        <v>17511.794000000002</v>
      </c>
      <c r="C55" s="51">
        <v>4792.8980000000001</v>
      </c>
      <c r="D55" s="51">
        <v>187951.54699999999</v>
      </c>
      <c r="E55" s="51">
        <v>51524.553</v>
      </c>
      <c r="F55" s="51">
        <v>2561.3629999999998</v>
      </c>
      <c r="G55" s="51">
        <v>1295.799</v>
      </c>
      <c r="H55" s="51">
        <v>11510.06084</v>
      </c>
      <c r="I55" s="51">
        <v>7557.5219999999999</v>
      </c>
      <c r="J55" s="51">
        <v>30364.485000000001</v>
      </c>
      <c r="K55" s="51">
        <v>12286.393</v>
      </c>
      <c r="L55" s="51" t="s">
        <v>5</v>
      </c>
      <c r="M55" s="51" t="s">
        <v>5</v>
      </c>
      <c r="N55" s="51" t="s">
        <v>5</v>
      </c>
      <c r="O55" s="51" t="s">
        <v>5</v>
      </c>
      <c r="P55" s="51">
        <v>109.374</v>
      </c>
      <c r="Q55" s="51">
        <v>77566.539000000004</v>
      </c>
      <c r="R55" s="70"/>
      <c r="S55" s="70"/>
      <c r="T55" s="70"/>
      <c r="U55" s="70"/>
      <c r="V55" s="70"/>
      <c r="W55" s="70"/>
      <c r="X55" s="70"/>
      <c r="Y55" s="70"/>
      <c r="Z55" s="70"/>
      <c r="AA55" s="70"/>
      <c r="AB55" s="70"/>
      <c r="AC55" s="70"/>
      <c r="AD55" s="70"/>
      <c r="AE55" s="70"/>
      <c r="AF55" s="70"/>
      <c r="AG55" s="70"/>
    </row>
    <row r="56" spans="1:33" x14ac:dyDescent="0.2">
      <c r="A56" s="3" t="s">
        <v>208</v>
      </c>
      <c r="B56" s="51">
        <v>77.360999999567866</v>
      </c>
      <c r="C56" s="51">
        <v>52.527999999932945</v>
      </c>
      <c r="D56" s="51">
        <v>9351.2489999998361</v>
      </c>
      <c r="E56" s="51">
        <v>5242.6809999998659</v>
      </c>
      <c r="F56" s="51">
        <v>322.10399999981746</v>
      </c>
      <c r="G56" s="51">
        <v>315.79800000006799</v>
      </c>
      <c r="H56" s="51">
        <v>1123.4137680000276</v>
      </c>
      <c r="I56" s="51">
        <v>1217.229999999865</v>
      </c>
      <c r="J56" s="51">
        <v>1321.1739999998827</v>
      </c>
      <c r="K56" s="51">
        <v>583.82399999996414</v>
      </c>
      <c r="L56" s="51">
        <v>90.760000000002037</v>
      </c>
      <c r="M56" s="51">
        <v>127.52600000001257</v>
      </c>
      <c r="N56" s="51">
        <v>1203.7229999999981</v>
      </c>
      <c r="O56" s="51">
        <v>332.53500000000349</v>
      </c>
      <c r="P56" s="51">
        <v>614.32000000000698</v>
      </c>
      <c r="Q56" s="51">
        <v>8486.441999999719</v>
      </c>
      <c r="R56" s="70"/>
      <c r="S56" s="70"/>
      <c r="T56" s="70"/>
      <c r="U56" s="70"/>
      <c r="V56" s="70"/>
      <c r="W56" s="70"/>
      <c r="X56" s="70"/>
      <c r="Y56" s="70"/>
      <c r="Z56" s="70"/>
      <c r="AA56" s="70"/>
      <c r="AB56" s="70"/>
      <c r="AC56" s="70"/>
      <c r="AD56" s="70"/>
      <c r="AE56" s="70"/>
      <c r="AF56" s="70"/>
      <c r="AG56" s="70"/>
    </row>
    <row r="57" spans="1:33" x14ac:dyDescent="0.2">
      <c r="A57" s="27" t="s">
        <v>41</v>
      </c>
      <c r="B57" s="53">
        <v>15743188.908600001</v>
      </c>
      <c r="C57" s="53">
        <v>2224123.2389999991</v>
      </c>
      <c r="D57" s="53">
        <v>1817323.9405999999</v>
      </c>
      <c r="E57" s="53">
        <v>859786.71499999985</v>
      </c>
      <c r="F57" s="53">
        <v>976686.50299999991</v>
      </c>
      <c r="G57" s="53">
        <v>683002.85000000009</v>
      </c>
      <c r="H57" s="53">
        <v>341582.72372800001</v>
      </c>
      <c r="I57" s="53">
        <v>340384.60899999982</v>
      </c>
      <c r="J57" s="53">
        <v>605456.72129999986</v>
      </c>
      <c r="K57" s="53">
        <v>277988.28599999996</v>
      </c>
      <c r="L57" s="53">
        <v>61395.371700000003</v>
      </c>
      <c r="M57" s="53">
        <v>152373.64600000001</v>
      </c>
      <c r="N57" s="53">
        <v>197755.76639999999</v>
      </c>
      <c r="O57" s="53">
        <v>81377.649000000005</v>
      </c>
      <c r="P57" s="53">
        <v>226817.42200000008</v>
      </c>
      <c r="Q57" s="53">
        <v>4845854.4159999993</v>
      </c>
      <c r="R57" s="70"/>
      <c r="S57" s="70"/>
      <c r="T57" s="70"/>
      <c r="U57" s="70"/>
      <c r="V57" s="70"/>
      <c r="W57" s="70"/>
      <c r="X57" s="70"/>
      <c r="Y57" s="70"/>
      <c r="Z57" s="70"/>
      <c r="AA57" s="70"/>
      <c r="AB57" s="70"/>
      <c r="AC57" s="70"/>
      <c r="AD57" s="70"/>
      <c r="AE57" s="70"/>
      <c r="AF57" s="70"/>
      <c r="AG57" s="70"/>
    </row>
    <row r="58" spans="1:33" x14ac:dyDescent="0.2">
      <c r="A58" s="37"/>
      <c r="B58" s="83"/>
      <c r="C58" s="83"/>
      <c r="D58" s="83"/>
      <c r="E58" s="83"/>
      <c r="F58" s="83"/>
      <c r="G58" s="83"/>
      <c r="H58" s="83"/>
      <c r="I58" s="83"/>
      <c r="J58" s="83"/>
      <c r="K58" s="83"/>
      <c r="L58" s="83"/>
      <c r="M58" s="83"/>
      <c r="N58" s="83"/>
      <c r="O58" s="83"/>
      <c r="P58" s="83"/>
      <c r="Q58" s="83"/>
      <c r="R58" s="70"/>
      <c r="S58" s="70"/>
      <c r="T58" s="70"/>
      <c r="U58" s="70"/>
      <c r="V58" s="70"/>
      <c r="W58" s="70"/>
      <c r="X58" s="70"/>
      <c r="Y58" s="70"/>
      <c r="Z58" s="70"/>
      <c r="AA58" s="70"/>
      <c r="AB58" s="70"/>
      <c r="AC58" s="70"/>
      <c r="AD58" s="70"/>
      <c r="AE58" s="70"/>
      <c r="AF58" s="70"/>
      <c r="AG58" s="70"/>
    </row>
    <row r="59" spans="1:33" x14ac:dyDescent="0.2">
      <c r="A59" s="5" t="s">
        <v>54</v>
      </c>
    </row>
    <row r="60" spans="1:33" x14ac:dyDescent="0.2">
      <c r="A60" s="31" t="s">
        <v>354</v>
      </c>
    </row>
    <row r="61" spans="1:33" x14ac:dyDescent="0.2">
      <c r="A61" s="6"/>
    </row>
    <row r="62" spans="1:33" x14ac:dyDescent="0.2">
      <c r="A62" s="2" t="s">
        <v>53</v>
      </c>
    </row>
    <row r="63" spans="1:33" x14ac:dyDescent="0.2">
      <c r="A63" s="3" t="s">
        <v>62</v>
      </c>
    </row>
    <row r="64" spans="1:33" x14ac:dyDescent="0.2">
      <c r="A64" s="3" t="s">
        <v>75</v>
      </c>
    </row>
    <row r="65" spans="1:1" x14ac:dyDescent="0.2">
      <c r="A65" s="3" t="s">
        <v>63</v>
      </c>
    </row>
    <row r="66" spans="1:1" x14ac:dyDescent="0.2">
      <c r="A66" s="3" t="s">
        <v>224</v>
      </c>
    </row>
    <row r="67" spans="1:1" x14ac:dyDescent="0.2">
      <c r="A67" s="3" t="s">
        <v>210</v>
      </c>
    </row>
    <row r="68" spans="1:1" x14ac:dyDescent="0.2">
      <c r="A68" s="3" t="s">
        <v>211</v>
      </c>
    </row>
    <row r="69" spans="1:1" x14ac:dyDescent="0.2">
      <c r="A69" s="3" t="s">
        <v>225</v>
      </c>
    </row>
    <row r="70" spans="1:1" x14ac:dyDescent="0.2">
      <c r="A70" s="3" t="s">
        <v>213</v>
      </c>
    </row>
    <row r="71" spans="1:1" x14ac:dyDescent="0.2">
      <c r="A71" s="3" t="s">
        <v>357</v>
      </c>
    </row>
    <row r="72" spans="1:1" x14ac:dyDescent="0.2">
      <c r="A72" s="3" t="s">
        <v>358</v>
      </c>
    </row>
    <row r="73" spans="1:1" x14ac:dyDescent="0.2">
      <c r="A73" s="3"/>
    </row>
    <row r="74" spans="1:1" x14ac:dyDescent="0.2">
      <c r="A74" s="7" t="s">
        <v>226</v>
      </c>
    </row>
    <row r="75" spans="1:1" x14ac:dyDescent="0.2">
      <c r="A75" s="6" t="s">
        <v>220</v>
      </c>
    </row>
    <row r="76" spans="1:1" x14ac:dyDescent="0.2">
      <c r="A76" s="4" t="s">
        <v>221</v>
      </c>
    </row>
    <row r="77" spans="1:1" x14ac:dyDescent="0.2">
      <c r="A77" s="3" t="s">
        <v>222</v>
      </c>
    </row>
  </sheetData>
  <mergeCells count="8">
    <mergeCell ref="L3:M3"/>
    <mergeCell ref="N3:O3"/>
    <mergeCell ref="A3:A5"/>
    <mergeCell ref="B3:C3"/>
    <mergeCell ref="D3:E3"/>
    <mergeCell ref="F3:G3"/>
    <mergeCell ref="H3:I3"/>
    <mergeCell ref="J3:K3"/>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5"/>
  <sheetViews>
    <sheetView zoomScaleNormal="100" workbookViewId="0"/>
  </sheetViews>
  <sheetFormatPr defaultRowHeight="12.75" x14ac:dyDescent="0.2"/>
  <cols>
    <col min="1" max="1" width="30.7109375" customWidth="1"/>
    <col min="2" max="17" width="9.7109375" customWidth="1"/>
  </cols>
  <sheetData>
    <row r="1" spans="1:33" ht="16.5" x14ac:dyDescent="0.2">
      <c r="A1" s="1" t="s">
        <v>378</v>
      </c>
    </row>
    <row r="3" spans="1:33" ht="31.5" x14ac:dyDescent="0.2">
      <c r="A3" s="103" t="s">
        <v>47</v>
      </c>
      <c r="B3" s="105" t="s">
        <v>48</v>
      </c>
      <c r="C3" s="105"/>
      <c r="D3" s="106" t="s">
        <v>72</v>
      </c>
      <c r="E3" s="106"/>
      <c r="F3" s="105" t="s">
        <v>49</v>
      </c>
      <c r="G3" s="105"/>
      <c r="H3" s="105" t="s">
        <v>215</v>
      </c>
      <c r="I3" s="105"/>
      <c r="J3" s="105" t="s">
        <v>0</v>
      </c>
      <c r="K3" s="105"/>
      <c r="L3" s="102" t="s">
        <v>1</v>
      </c>
      <c r="M3" s="102"/>
      <c r="N3" s="102" t="s">
        <v>356</v>
      </c>
      <c r="O3" s="102"/>
      <c r="P3" s="32" t="s">
        <v>206</v>
      </c>
      <c r="Q3" s="32" t="s">
        <v>207</v>
      </c>
    </row>
    <row r="4" spans="1:33" x14ac:dyDescent="0.2">
      <c r="A4" s="103"/>
      <c r="B4" s="29" t="s">
        <v>2</v>
      </c>
      <c r="C4" s="30" t="s">
        <v>64</v>
      </c>
      <c r="D4" s="29" t="s">
        <v>2</v>
      </c>
      <c r="E4" s="30" t="s">
        <v>64</v>
      </c>
      <c r="F4" s="29" t="s">
        <v>2</v>
      </c>
      <c r="G4" s="30" t="s">
        <v>64</v>
      </c>
      <c r="H4" s="86" t="s">
        <v>2</v>
      </c>
      <c r="I4" s="30" t="s">
        <v>64</v>
      </c>
      <c r="J4" s="29" t="s">
        <v>2</v>
      </c>
      <c r="K4" s="30" t="s">
        <v>64</v>
      </c>
      <c r="L4" s="29" t="s">
        <v>2</v>
      </c>
      <c r="M4" s="30" t="s">
        <v>64</v>
      </c>
      <c r="N4" s="29" t="s">
        <v>2</v>
      </c>
      <c r="O4" s="30" t="s">
        <v>64</v>
      </c>
      <c r="P4" s="30" t="s">
        <v>64</v>
      </c>
      <c r="Q4" s="30" t="s">
        <v>64</v>
      </c>
    </row>
    <row r="5" spans="1:33" x14ac:dyDescent="0.2">
      <c r="A5" s="104"/>
      <c r="B5" s="17" t="s">
        <v>73</v>
      </c>
      <c r="C5" s="16" t="s">
        <v>3</v>
      </c>
      <c r="D5" s="17" t="s">
        <v>74</v>
      </c>
      <c r="E5" s="16" t="s">
        <v>3</v>
      </c>
      <c r="F5" s="17" t="s">
        <v>52</v>
      </c>
      <c r="G5" s="16" t="s">
        <v>3</v>
      </c>
      <c r="H5" s="87" t="s">
        <v>52</v>
      </c>
      <c r="I5" s="16" t="s">
        <v>3</v>
      </c>
      <c r="J5" s="15" t="s">
        <v>57</v>
      </c>
      <c r="K5" s="16" t="s">
        <v>3</v>
      </c>
      <c r="L5" s="15" t="s">
        <v>57</v>
      </c>
      <c r="M5" s="16" t="s">
        <v>3</v>
      </c>
      <c r="N5" s="15" t="s">
        <v>57</v>
      </c>
      <c r="O5" s="16" t="s">
        <v>3</v>
      </c>
      <c r="P5" s="16" t="s">
        <v>3</v>
      </c>
      <c r="Q5" s="16" t="s">
        <v>3</v>
      </c>
    </row>
    <row r="6" spans="1:33" x14ac:dyDescent="0.2">
      <c r="A6" s="3" t="s">
        <v>361</v>
      </c>
      <c r="B6" s="51" t="s">
        <v>5</v>
      </c>
      <c r="C6" s="51" t="s">
        <v>5</v>
      </c>
      <c r="D6" s="51" t="s">
        <v>5</v>
      </c>
      <c r="E6" s="51" t="s">
        <v>5</v>
      </c>
      <c r="F6" s="51" t="s">
        <v>5</v>
      </c>
      <c r="G6" s="51" t="s">
        <v>5</v>
      </c>
      <c r="H6" s="51" t="s">
        <v>5</v>
      </c>
      <c r="I6" s="51" t="s">
        <v>5</v>
      </c>
      <c r="J6" s="51" t="s">
        <v>5</v>
      </c>
      <c r="K6" s="51" t="s">
        <v>5</v>
      </c>
      <c r="L6" s="51" t="s">
        <v>5</v>
      </c>
      <c r="M6" s="51" t="s">
        <v>5</v>
      </c>
      <c r="N6" s="51" t="s">
        <v>5</v>
      </c>
      <c r="O6" s="51" t="s">
        <v>5</v>
      </c>
      <c r="P6" s="51">
        <v>2967.7809999999999</v>
      </c>
      <c r="Q6" s="51">
        <v>3073.3139999999999</v>
      </c>
      <c r="R6" s="70"/>
      <c r="S6" s="70"/>
      <c r="T6" s="70"/>
      <c r="U6" s="70"/>
      <c r="V6" s="70"/>
      <c r="W6" s="70"/>
      <c r="X6" s="70"/>
      <c r="Y6" s="70"/>
      <c r="Z6" s="70"/>
      <c r="AA6" s="70"/>
      <c r="AB6" s="70"/>
      <c r="AC6" s="70"/>
      <c r="AD6" s="70"/>
      <c r="AE6" s="70"/>
      <c r="AF6" s="70"/>
      <c r="AG6" s="70"/>
    </row>
    <row r="7" spans="1:33" x14ac:dyDescent="0.2">
      <c r="A7" s="3" t="s">
        <v>6</v>
      </c>
      <c r="B7" s="51">
        <v>4592.4740000000002</v>
      </c>
      <c r="C7" s="51">
        <v>3204.14</v>
      </c>
      <c r="D7" s="51">
        <v>193023.4436</v>
      </c>
      <c r="E7" s="51">
        <v>147096.098</v>
      </c>
      <c r="F7" s="51">
        <v>105430.197</v>
      </c>
      <c r="G7" s="51">
        <v>89763.741999999998</v>
      </c>
      <c r="H7" s="51">
        <v>127055.771808</v>
      </c>
      <c r="I7" s="51">
        <v>112901.425</v>
      </c>
      <c r="J7" s="51">
        <v>3918.6379999999999</v>
      </c>
      <c r="K7" s="51">
        <v>2379.3440000000001</v>
      </c>
      <c r="L7" s="51">
        <v>40273.885799999996</v>
      </c>
      <c r="M7" s="51">
        <v>113378.803</v>
      </c>
      <c r="N7" s="51">
        <v>27362.127199999999</v>
      </c>
      <c r="O7" s="51">
        <v>10602.295</v>
      </c>
      <c r="P7" s="51">
        <v>223259.389</v>
      </c>
      <c r="Q7" s="51">
        <v>702585.23600000003</v>
      </c>
      <c r="R7" s="70"/>
      <c r="S7" s="70"/>
      <c r="T7" s="70"/>
      <c r="U7" s="70"/>
      <c r="V7" s="70"/>
      <c r="W7" s="70"/>
      <c r="X7" s="70"/>
      <c r="Y7" s="70"/>
      <c r="Z7" s="70"/>
      <c r="AA7" s="70"/>
      <c r="AB7" s="70"/>
      <c r="AC7" s="70"/>
      <c r="AD7" s="70"/>
      <c r="AE7" s="70"/>
      <c r="AF7" s="70"/>
      <c r="AG7" s="70"/>
    </row>
    <row r="8" spans="1:33" x14ac:dyDescent="0.2">
      <c r="A8" s="3" t="s">
        <v>7</v>
      </c>
      <c r="B8" s="51" t="s">
        <v>5</v>
      </c>
      <c r="C8" s="51" t="s">
        <v>5</v>
      </c>
      <c r="D8" s="51">
        <v>143.69999999999999</v>
      </c>
      <c r="E8" s="51">
        <v>125.27200000000001</v>
      </c>
      <c r="F8" s="51">
        <v>6291.28</v>
      </c>
      <c r="G8" s="51">
        <v>5889.93</v>
      </c>
      <c r="H8" s="51" t="s">
        <v>5</v>
      </c>
      <c r="I8" s="51" t="s">
        <v>5</v>
      </c>
      <c r="J8" s="51" t="s">
        <v>5</v>
      </c>
      <c r="K8" s="51" t="s">
        <v>5</v>
      </c>
      <c r="L8" s="51" t="s">
        <v>5</v>
      </c>
      <c r="M8" s="51" t="s">
        <v>5</v>
      </c>
      <c r="N8" s="51" t="s">
        <v>5</v>
      </c>
      <c r="O8" s="51" t="s">
        <v>5</v>
      </c>
      <c r="P8" s="51">
        <v>96.069000000000003</v>
      </c>
      <c r="Q8" s="51">
        <v>6111.2710000000006</v>
      </c>
      <c r="R8" s="70"/>
      <c r="S8" s="70"/>
      <c r="T8" s="70"/>
      <c r="U8" s="70"/>
      <c r="V8" s="70"/>
      <c r="W8" s="70"/>
      <c r="X8" s="70"/>
      <c r="Y8" s="70"/>
      <c r="Z8" s="70"/>
      <c r="AA8" s="70"/>
      <c r="AB8" s="70"/>
      <c r="AC8" s="70"/>
      <c r="AD8" s="70"/>
      <c r="AE8" s="70"/>
      <c r="AF8" s="70"/>
      <c r="AG8" s="70"/>
    </row>
    <row r="9" spans="1:33" x14ac:dyDescent="0.2">
      <c r="A9" s="3" t="s">
        <v>9</v>
      </c>
      <c r="B9" s="51">
        <v>1</v>
      </c>
      <c r="C9" s="51">
        <v>1.1950000000000001</v>
      </c>
      <c r="D9" s="51">
        <v>519.41800000000001</v>
      </c>
      <c r="E9" s="51">
        <v>378.505</v>
      </c>
      <c r="F9" s="51" t="s">
        <v>5</v>
      </c>
      <c r="G9" s="51" t="s">
        <v>5</v>
      </c>
      <c r="H9" s="51" t="s">
        <v>5</v>
      </c>
      <c r="I9" s="51" t="s">
        <v>5</v>
      </c>
      <c r="J9" s="51">
        <v>4649.5169999999998</v>
      </c>
      <c r="K9" s="51">
        <v>1675.809</v>
      </c>
      <c r="L9" s="51" t="s">
        <v>5</v>
      </c>
      <c r="M9" s="51" t="s">
        <v>5</v>
      </c>
      <c r="N9" s="51" t="s">
        <v>5</v>
      </c>
      <c r="O9" s="51" t="s">
        <v>5</v>
      </c>
      <c r="P9" s="51">
        <v>1195.316</v>
      </c>
      <c r="Q9" s="51">
        <v>3254.1869999999999</v>
      </c>
      <c r="R9" s="70"/>
      <c r="S9" s="70"/>
      <c r="T9" s="70"/>
      <c r="U9" s="70"/>
      <c r="V9" s="70"/>
      <c r="W9" s="70"/>
      <c r="X9" s="70"/>
      <c r="Y9" s="70"/>
      <c r="Z9" s="70"/>
      <c r="AA9" s="70"/>
      <c r="AB9" s="70"/>
      <c r="AC9" s="70"/>
      <c r="AD9" s="70"/>
      <c r="AE9" s="70"/>
      <c r="AF9" s="70"/>
      <c r="AG9" s="70"/>
    </row>
    <row r="10" spans="1:33" x14ac:dyDescent="0.2">
      <c r="A10" s="3" t="s">
        <v>10</v>
      </c>
      <c r="B10" s="51">
        <v>8252</v>
      </c>
      <c r="C10" s="51">
        <v>1022.135</v>
      </c>
      <c r="D10" s="51" t="s">
        <v>5</v>
      </c>
      <c r="E10" s="51" t="s">
        <v>5</v>
      </c>
      <c r="F10" s="51" t="s">
        <v>5</v>
      </c>
      <c r="G10" s="51" t="s">
        <v>5</v>
      </c>
      <c r="H10" s="51" t="s">
        <v>5</v>
      </c>
      <c r="I10" s="51" t="s">
        <v>5</v>
      </c>
      <c r="J10" s="51">
        <v>8862.6270000000004</v>
      </c>
      <c r="K10" s="51">
        <v>2764.9870000000001</v>
      </c>
      <c r="L10" s="51" t="s">
        <v>5</v>
      </c>
      <c r="M10" s="51" t="s">
        <v>5</v>
      </c>
      <c r="N10" s="51" t="s">
        <v>5</v>
      </c>
      <c r="O10" s="51" t="s">
        <v>5</v>
      </c>
      <c r="P10" s="51">
        <v>2577.6039999999998</v>
      </c>
      <c r="Q10" s="51">
        <v>6364.9220000000005</v>
      </c>
      <c r="R10" s="70"/>
      <c r="S10" s="70"/>
      <c r="T10" s="70"/>
      <c r="U10" s="70"/>
      <c r="V10" s="70"/>
      <c r="W10" s="70"/>
      <c r="X10" s="70"/>
      <c r="Y10" s="70"/>
      <c r="Z10" s="70"/>
      <c r="AA10" s="70"/>
      <c r="AB10" s="70"/>
      <c r="AC10" s="70"/>
      <c r="AD10" s="70"/>
      <c r="AE10" s="70"/>
      <c r="AF10" s="70"/>
      <c r="AG10" s="70"/>
    </row>
    <row r="11" spans="1:33" x14ac:dyDescent="0.2">
      <c r="A11" s="3" t="s">
        <v>238</v>
      </c>
      <c r="B11" s="51">
        <v>11452154.321</v>
      </c>
      <c r="C11" s="51">
        <v>1483403.7450000001</v>
      </c>
      <c r="D11" s="51">
        <v>346353.63040000002</v>
      </c>
      <c r="E11" s="51">
        <v>118088.001</v>
      </c>
      <c r="F11" s="51">
        <v>336339.88699999999</v>
      </c>
      <c r="G11" s="51">
        <v>202925.84599999999</v>
      </c>
      <c r="H11" s="51">
        <v>39711.762119000006</v>
      </c>
      <c r="I11" s="51">
        <v>44021.832999999999</v>
      </c>
      <c r="J11" s="51">
        <v>53541.881999999998</v>
      </c>
      <c r="K11" s="51">
        <v>22099.237000000001</v>
      </c>
      <c r="L11" s="51">
        <v>65.542000000000002</v>
      </c>
      <c r="M11" s="51">
        <v>46.344999999999999</v>
      </c>
      <c r="N11" s="51">
        <v>487.07799999999997</v>
      </c>
      <c r="O11" s="51">
        <v>115.82899999999999</v>
      </c>
      <c r="P11" s="51">
        <v>9096.6270000000004</v>
      </c>
      <c r="Q11" s="51">
        <v>1879797.463</v>
      </c>
      <c r="R11" s="70"/>
      <c r="S11" s="70"/>
      <c r="T11" s="70"/>
      <c r="U11" s="70"/>
      <c r="V11" s="70"/>
      <c r="W11" s="70"/>
      <c r="X11" s="70"/>
      <c r="Y11" s="70"/>
      <c r="Z11" s="70"/>
      <c r="AA11" s="70"/>
      <c r="AB11" s="70"/>
      <c r="AC11" s="70"/>
      <c r="AD11" s="70"/>
      <c r="AE11" s="70"/>
      <c r="AF11" s="70"/>
      <c r="AG11" s="70"/>
    </row>
    <row r="12" spans="1:33" x14ac:dyDescent="0.2">
      <c r="A12" s="3" t="s">
        <v>11</v>
      </c>
      <c r="B12" s="51">
        <v>141.57400000000001</v>
      </c>
      <c r="C12" s="51">
        <v>99.24</v>
      </c>
      <c r="D12" s="51">
        <v>3495.8404</v>
      </c>
      <c r="E12" s="51">
        <v>2026.683</v>
      </c>
      <c r="F12" s="51" t="s">
        <v>5</v>
      </c>
      <c r="G12" s="51" t="s">
        <v>5</v>
      </c>
      <c r="H12" s="51" t="s">
        <v>5</v>
      </c>
      <c r="I12" s="51" t="s">
        <v>5</v>
      </c>
      <c r="J12" s="51">
        <v>75.2</v>
      </c>
      <c r="K12" s="51">
        <v>45.003</v>
      </c>
      <c r="L12" s="51">
        <v>1423.1472000000001</v>
      </c>
      <c r="M12" s="51">
        <v>637.59900000000005</v>
      </c>
      <c r="N12" s="51">
        <v>1101.3843999999999</v>
      </c>
      <c r="O12" s="51">
        <v>107.601</v>
      </c>
      <c r="P12" s="51">
        <v>2258.9560000000001</v>
      </c>
      <c r="Q12" s="51">
        <v>5493.2290000000003</v>
      </c>
      <c r="R12" s="70"/>
      <c r="S12" s="70"/>
      <c r="T12" s="70"/>
      <c r="U12" s="70"/>
      <c r="V12" s="70"/>
      <c r="W12" s="70"/>
      <c r="X12" s="70"/>
      <c r="Y12" s="70"/>
      <c r="Z12" s="70"/>
      <c r="AA12" s="70"/>
      <c r="AB12" s="70"/>
      <c r="AC12" s="70"/>
      <c r="AD12" s="70"/>
      <c r="AE12" s="70"/>
      <c r="AF12" s="70"/>
      <c r="AG12" s="70"/>
    </row>
    <row r="13" spans="1:33" x14ac:dyDescent="0.2">
      <c r="A13" s="3" t="s">
        <v>372</v>
      </c>
      <c r="B13" s="51" t="s">
        <v>5</v>
      </c>
      <c r="C13" s="51" t="s">
        <v>5</v>
      </c>
      <c r="D13" s="51" t="s">
        <v>5</v>
      </c>
      <c r="E13" s="51" t="s">
        <v>5</v>
      </c>
      <c r="F13" s="51" t="s">
        <v>5</v>
      </c>
      <c r="G13" s="51" t="s">
        <v>5</v>
      </c>
      <c r="H13" s="51" t="s">
        <v>5</v>
      </c>
      <c r="I13" s="51" t="s">
        <v>5</v>
      </c>
      <c r="J13" s="51">
        <v>3783.8580000000002</v>
      </c>
      <c r="K13" s="51">
        <v>1706.623</v>
      </c>
      <c r="L13" s="51" t="s">
        <v>5</v>
      </c>
      <c r="M13" s="51" t="s">
        <v>5</v>
      </c>
      <c r="N13" s="51" t="s">
        <v>5</v>
      </c>
      <c r="O13" s="51" t="s">
        <v>5</v>
      </c>
      <c r="P13" s="51">
        <v>5.7000000000000009E-2</v>
      </c>
      <c r="Q13" s="51">
        <v>1706.68</v>
      </c>
      <c r="R13" s="70"/>
      <c r="S13" s="70"/>
      <c r="T13" s="70"/>
      <c r="U13" s="70"/>
      <c r="V13" s="70"/>
      <c r="W13" s="70"/>
      <c r="X13" s="70"/>
      <c r="Y13" s="70"/>
      <c r="Z13" s="70"/>
      <c r="AA13" s="70"/>
      <c r="AB13" s="70"/>
      <c r="AC13" s="70"/>
      <c r="AD13" s="70"/>
      <c r="AE13" s="70"/>
      <c r="AF13" s="70"/>
      <c r="AG13" s="70"/>
    </row>
    <row r="14" spans="1:33" x14ac:dyDescent="0.2">
      <c r="A14" s="3" t="s">
        <v>13</v>
      </c>
      <c r="B14" s="51">
        <v>551.90800000000002</v>
      </c>
      <c r="C14" s="51">
        <v>244.32499999999999</v>
      </c>
      <c r="D14" s="51">
        <v>5392.4889999999996</v>
      </c>
      <c r="E14" s="51">
        <v>1411.127</v>
      </c>
      <c r="F14" s="51" t="s">
        <v>5</v>
      </c>
      <c r="G14" s="51" t="s">
        <v>5</v>
      </c>
      <c r="H14" s="51">
        <v>6848.6861269999999</v>
      </c>
      <c r="I14" s="51">
        <v>5628.2079999999996</v>
      </c>
      <c r="J14" s="51">
        <v>75.195999999999998</v>
      </c>
      <c r="K14" s="51">
        <v>114.277</v>
      </c>
      <c r="L14" s="51">
        <v>320.666</v>
      </c>
      <c r="M14" s="51">
        <v>651.88900000000001</v>
      </c>
      <c r="N14" s="51">
        <v>482.61700000000002</v>
      </c>
      <c r="O14" s="51">
        <v>536.6</v>
      </c>
      <c r="P14" s="51">
        <v>9821.7749999999996</v>
      </c>
      <c r="Q14" s="51">
        <v>18409.650999999998</v>
      </c>
      <c r="R14" s="70"/>
      <c r="S14" s="70"/>
      <c r="T14" s="70"/>
      <c r="U14" s="70"/>
      <c r="V14" s="70"/>
      <c r="W14" s="70"/>
      <c r="X14" s="70"/>
      <c r="Y14" s="70"/>
      <c r="Z14" s="70"/>
      <c r="AA14" s="70"/>
      <c r="AB14" s="70"/>
      <c r="AC14" s="70"/>
      <c r="AD14" s="70"/>
      <c r="AE14" s="70"/>
      <c r="AF14" s="70"/>
      <c r="AG14" s="70"/>
    </row>
    <row r="15" spans="1:33" x14ac:dyDescent="0.2">
      <c r="A15" s="3" t="s">
        <v>373</v>
      </c>
      <c r="B15" s="51" t="s">
        <v>5</v>
      </c>
      <c r="C15" s="51" t="s">
        <v>5</v>
      </c>
      <c r="D15" s="51">
        <v>1085.8309999999999</v>
      </c>
      <c r="E15" s="51">
        <v>955.77300000000002</v>
      </c>
      <c r="F15" s="51" t="s">
        <v>5</v>
      </c>
      <c r="G15" s="51" t="s">
        <v>5</v>
      </c>
      <c r="H15" s="51" t="s">
        <v>5</v>
      </c>
      <c r="I15" s="51" t="s">
        <v>5</v>
      </c>
      <c r="J15" s="51" t="s">
        <v>5</v>
      </c>
      <c r="K15" s="51" t="s">
        <v>5</v>
      </c>
      <c r="L15" s="51" t="s">
        <v>5</v>
      </c>
      <c r="M15" s="51" t="s">
        <v>5</v>
      </c>
      <c r="N15" s="51" t="s">
        <v>5</v>
      </c>
      <c r="O15" s="51" t="s">
        <v>5</v>
      </c>
      <c r="P15" s="51">
        <v>903.10799999999995</v>
      </c>
      <c r="Q15" s="51">
        <v>1858.9589999999998</v>
      </c>
      <c r="R15" s="70"/>
      <c r="S15" s="70"/>
      <c r="T15" s="70"/>
      <c r="U15" s="70"/>
      <c r="V15" s="70"/>
      <c r="W15" s="70"/>
      <c r="X15" s="70"/>
      <c r="Y15" s="70"/>
      <c r="Z15" s="70"/>
      <c r="AA15" s="70"/>
      <c r="AB15" s="70"/>
      <c r="AC15" s="70"/>
      <c r="AD15" s="70"/>
      <c r="AE15" s="70"/>
      <c r="AF15" s="70"/>
      <c r="AG15" s="70"/>
    </row>
    <row r="16" spans="1:33" x14ac:dyDescent="0.2">
      <c r="A16" s="3" t="s">
        <v>14</v>
      </c>
      <c r="B16" s="51">
        <v>67.292000000000002</v>
      </c>
      <c r="C16" s="51">
        <v>46.481999999999999</v>
      </c>
      <c r="D16" s="51">
        <v>5301.4888000000001</v>
      </c>
      <c r="E16" s="51">
        <v>3210.9580000000001</v>
      </c>
      <c r="F16" s="51" t="s">
        <v>5</v>
      </c>
      <c r="G16" s="51" t="s">
        <v>5</v>
      </c>
      <c r="H16" s="51" t="s">
        <v>5</v>
      </c>
      <c r="I16" s="51" t="s">
        <v>5</v>
      </c>
      <c r="J16" s="51">
        <v>3.09</v>
      </c>
      <c r="K16" s="51">
        <v>2.1219999999999999</v>
      </c>
      <c r="L16" s="51">
        <v>312.63</v>
      </c>
      <c r="M16" s="51">
        <v>304.65199999999999</v>
      </c>
      <c r="N16" s="51">
        <v>21.119</v>
      </c>
      <c r="O16" s="51">
        <v>19.747</v>
      </c>
      <c r="P16" s="51">
        <v>2170.6239999999998</v>
      </c>
      <c r="Q16" s="51">
        <v>5993.2549999999992</v>
      </c>
      <c r="R16" s="70"/>
      <c r="S16" s="70"/>
      <c r="T16" s="70"/>
      <c r="U16" s="70"/>
      <c r="V16" s="70"/>
      <c r="W16" s="70"/>
      <c r="X16" s="70"/>
      <c r="Y16" s="70"/>
      <c r="Z16" s="70"/>
      <c r="AA16" s="70"/>
      <c r="AB16" s="70"/>
      <c r="AC16" s="70"/>
      <c r="AD16" s="70"/>
      <c r="AE16" s="70"/>
      <c r="AF16" s="70"/>
      <c r="AG16" s="70"/>
    </row>
    <row r="17" spans="1:33" x14ac:dyDescent="0.2">
      <c r="A17" s="3" t="s">
        <v>15</v>
      </c>
      <c r="B17" s="51">
        <v>8.25</v>
      </c>
      <c r="C17" s="51">
        <v>4.24</v>
      </c>
      <c r="D17" s="51">
        <v>2630.7440000000001</v>
      </c>
      <c r="E17" s="51">
        <v>1652.0930000000001</v>
      </c>
      <c r="F17" s="51" t="s">
        <v>5</v>
      </c>
      <c r="G17" s="51" t="s">
        <v>5</v>
      </c>
      <c r="H17" s="51" t="s">
        <v>5</v>
      </c>
      <c r="I17" s="51" t="s">
        <v>5</v>
      </c>
      <c r="J17" s="51">
        <v>177.28</v>
      </c>
      <c r="K17" s="51">
        <v>68.004000000000005</v>
      </c>
      <c r="L17" s="51" t="s">
        <v>5</v>
      </c>
      <c r="M17" s="51" t="s">
        <v>5</v>
      </c>
      <c r="N17" s="51" t="s">
        <v>5</v>
      </c>
      <c r="O17" s="51" t="s">
        <v>5</v>
      </c>
      <c r="P17" s="51">
        <v>1366.7239999999999</v>
      </c>
      <c r="Q17" s="51">
        <v>3114.5729999999999</v>
      </c>
      <c r="R17" s="70"/>
      <c r="S17" s="70"/>
      <c r="T17" s="70"/>
      <c r="U17" s="70"/>
      <c r="V17" s="70"/>
      <c r="W17" s="70"/>
      <c r="X17" s="70"/>
      <c r="Y17" s="70"/>
      <c r="Z17" s="70"/>
      <c r="AA17" s="70"/>
      <c r="AB17" s="70"/>
      <c r="AC17" s="70"/>
      <c r="AD17" s="70"/>
      <c r="AE17" s="70"/>
      <c r="AF17" s="70"/>
      <c r="AG17" s="70"/>
    </row>
    <row r="18" spans="1:33" x14ac:dyDescent="0.2">
      <c r="A18" s="3" t="s">
        <v>237</v>
      </c>
      <c r="B18" s="51">
        <v>43065.084000000003</v>
      </c>
      <c r="C18" s="51">
        <v>5170.4070000000002</v>
      </c>
      <c r="D18" s="51">
        <v>389.92</v>
      </c>
      <c r="E18" s="51">
        <v>246.65799999999999</v>
      </c>
      <c r="F18" s="51" t="s">
        <v>5</v>
      </c>
      <c r="G18" s="51" t="s">
        <v>5</v>
      </c>
      <c r="H18" s="51">
        <v>9426.2135199999993</v>
      </c>
      <c r="I18" s="51">
        <v>7583.317</v>
      </c>
      <c r="J18" s="51">
        <v>264.55200000000002</v>
      </c>
      <c r="K18" s="51">
        <v>153.25899999999999</v>
      </c>
      <c r="L18" s="51" t="s">
        <v>5</v>
      </c>
      <c r="M18" s="51" t="s">
        <v>5</v>
      </c>
      <c r="N18" s="51">
        <v>3.09</v>
      </c>
      <c r="O18" s="51">
        <v>4.899</v>
      </c>
      <c r="P18" s="51">
        <v>1038.201</v>
      </c>
      <c r="Q18" s="51">
        <v>14196.741000000002</v>
      </c>
      <c r="R18" s="70"/>
      <c r="S18" s="70"/>
      <c r="T18" s="70"/>
      <c r="U18" s="70"/>
      <c r="V18" s="70"/>
      <c r="W18" s="70"/>
      <c r="X18" s="70"/>
      <c r="Y18" s="70"/>
      <c r="Z18" s="70"/>
      <c r="AA18" s="70"/>
      <c r="AB18" s="70"/>
      <c r="AC18" s="70"/>
      <c r="AD18" s="70"/>
      <c r="AE18" s="70"/>
      <c r="AF18" s="70"/>
      <c r="AG18" s="70"/>
    </row>
    <row r="19" spans="1:33" x14ac:dyDescent="0.2">
      <c r="A19" s="3" t="s">
        <v>17</v>
      </c>
      <c r="B19" s="51">
        <v>1378397.959</v>
      </c>
      <c r="C19" s="51">
        <v>173536.693</v>
      </c>
      <c r="D19" s="51">
        <v>8871.8209999999999</v>
      </c>
      <c r="E19" s="51">
        <v>2512.259</v>
      </c>
      <c r="F19" s="51">
        <v>18694.704000000002</v>
      </c>
      <c r="G19" s="51">
        <v>11268.072</v>
      </c>
      <c r="H19" s="51">
        <v>10320.647000000001</v>
      </c>
      <c r="I19" s="51">
        <v>7643.6109999999999</v>
      </c>
      <c r="J19" s="51">
        <v>16122.779</v>
      </c>
      <c r="K19" s="51">
        <v>4485.34</v>
      </c>
      <c r="L19" s="51" t="s">
        <v>5</v>
      </c>
      <c r="M19" s="51" t="s">
        <v>5</v>
      </c>
      <c r="N19" s="51" t="s">
        <v>5</v>
      </c>
      <c r="O19" s="51" t="s">
        <v>5</v>
      </c>
      <c r="P19" s="51">
        <v>11969.09</v>
      </c>
      <c r="Q19" s="51">
        <v>211415.06499999997</v>
      </c>
      <c r="R19" s="70"/>
      <c r="S19" s="70"/>
      <c r="T19" s="70"/>
      <c r="U19" s="70"/>
      <c r="V19" s="70"/>
      <c r="W19" s="70"/>
      <c r="X19" s="70"/>
      <c r="Y19" s="70"/>
      <c r="Z19" s="70"/>
      <c r="AA19" s="70"/>
      <c r="AB19" s="70"/>
      <c r="AC19" s="70"/>
      <c r="AD19" s="70"/>
      <c r="AE19" s="70"/>
      <c r="AF19" s="70"/>
      <c r="AG19" s="70"/>
    </row>
    <row r="20" spans="1:33" x14ac:dyDescent="0.2">
      <c r="A20" s="3" t="s">
        <v>18</v>
      </c>
      <c r="B20" s="51">
        <v>765.13499999999999</v>
      </c>
      <c r="C20" s="51">
        <v>177.14</v>
      </c>
      <c r="D20" s="51">
        <v>72378.676999999996</v>
      </c>
      <c r="E20" s="51">
        <v>25325.148000000001</v>
      </c>
      <c r="F20" s="51">
        <v>93789.581999999995</v>
      </c>
      <c r="G20" s="51">
        <v>63046.474999999999</v>
      </c>
      <c r="H20" s="51">
        <v>2861.1808719999999</v>
      </c>
      <c r="I20" s="51">
        <v>1867.2149999999999</v>
      </c>
      <c r="J20" s="51">
        <v>47985.228000000003</v>
      </c>
      <c r="K20" s="51">
        <v>20139.253000000001</v>
      </c>
      <c r="L20" s="51" t="s">
        <v>5</v>
      </c>
      <c r="M20" s="51">
        <v>1.5840000000000001</v>
      </c>
      <c r="N20" s="51">
        <v>369.79</v>
      </c>
      <c r="O20" s="51">
        <v>72.411000000000001</v>
      </c>
      <c r="P20" s="51">
        <v>37312.970999999998</v>
      </c>
      <c r="Q20" s="51">
        <v>147942.19699999999</v>
      </c>
      <c r="R20" s="70"/>
      <c r="S20" s="70"/>
      <c r="T20" s="70"/>
      <c r="U20" s="70"/>
      <c r="V20" s="70"/>
      <c r="W20" s="70"/>
      <c r="X20" s="70"/>
      <c r="Y20" s="70"/>
      <c r="Z20" s="70"/>
      <c r="AA20" s="70"/>
      <c r="AB20" s="70"/>
      <c r="AC20" s="70"/>
      <c r="AD20" s="70"/>
      <c r="AE20" s="70"/>
      <c r="AF20" s="70"/>
      <c r="AG20" s="70"/>
    </row>
    <row r="21" spans="1:33" x14ac:dyDescent="0.2">
      <c r="A21" s="3" t="s">
        <v>43</v>
      </c>
      <c r="B21" s="51" t="s">
        <v>5</v>
      </c>
      <c r="C21" s="51" t="s">
        <v>5</v>
      </c>
      <c r="D21" s="51">
        <v>1315.6579999999999</v>
      </c>
      <c r="E21" s="51">
        <v>878.85299999999995</v>
      </c>
      <c r="F21" s="51" t="s">
        <v>5</v>
      </c>
      <c r="G21" s="51" t="s">
        <v>5</v>
      </c>
      <c r="H21" s="51" t="s">
        <v>5</v>
      </c>
      <c r="I21" s="51" t="s">
        <v>5</v>
      </c>
      <c r="J21" s="51" t="s">
        <v>5</v>
      </c>
      <c r="K21" s="51" t="s">
        <v>5</v>
      </c>
      <c r="L21" s="51" t="s">
        <v>5</v>
      </c>
      <c r="M21" s="51" t="s">
        <v>5</v>
      </c>
      <c r="N21" s="51" t="s">
        <v>5</v>
      </c>
      <c r="O21" s="51" t="s">
        <v>5</v>
      </c>
      <c r="P21" s="51">
        <v>133.79</v>
      </c>
      <c r="Q21" s="51">
        <v>1012.6429999999999</v>
      </c>
      <c r="R21" s="70"/>
      <c r="S21" s="70"/>
      <c r="T21" s="70"/>
      <c r="U21" s="70"/>
      <c r="V21" s="70"/>
      <c r="W21" s="70"/>
      <c r="X21" s="70"/>
      <c r="Y21" s="70"/>
      <c r="Z21" s="70"/>
      <c r="AA21" s="70"/>
      <c r="AB21" s="70"/>
      <c r="AC21" s="70"/>
      <c r="AD21" s="70"/>
      <c r="AE21" s="70"/>
      <c r="AF21" s="70"/>
      <c r="AG21" s="70"/>
    </row>
    <row r="22" spans="1:33" x14ac:dyDescent="0.2">
      <c r="A22" s="3" t="s">
        <v>19</v>
      </c>
      <c r="B22" s="51">
        <v>494976.364</v>
      </c>
      <c r="C22" s="51">
        <v>63828.902999999998</v>
      </c>
      <c r="D22" s="51">
        <v>75407.343999999997</v>
      </c>
      <c r="E22" s="51">
        <v>28026.057000000001</v>
      </c>
      <c r="F22" s="51">
        <v>94972.737999999998</v>
      </c>
      <c r="G22" s="51">
        <v>57009.173999999999</v>
      </c>
      <c r="H22" s="51" t="s">
        <v>5</v>
      </c>
      <c r="I22" s="51" t="s">
        <v>5</v>
      </c>
      <c r="J22" s="51">
        <v>298993.49599999998</v>
      </c>
      <c r="K22" s="51">
        <v>127467.14599999999</v>
      </c>
      <c r="L22" s="51">
        <v>16436.187999999998</v>
      </c>
      <c r="M22" s="51">
        <v>21719.656999999999</v>
      </c>
      <c r="N22" s="51">
        <v>47981.334000000003</v>
      </c>
      <c r="O22" s="51">
        <v>23923.539000000001</v>
      </c>
      <c r="P22" s="51">
        <v>65029.360999999997</v>
      </c>
      <c r="Q22" s="51">
        <v>387958.37299999996</v>
      </c>
      <c r="R22" s="70"/>
      <c r="S22" s="70"/>
      <c r="T22" s="70"/>
      <c r="U22" s="70"/>
      <c r="V22" s="70"/>
      <c r="W22" s="70"/>
      <c r="X22" s="70"/>
      <c r="Y22" s="70"/>
      <c r="Z22" s="70"/>
      <c r="AA22" s="70"/>
      <c r="AB22" s="70"/>
      <c r="AC22" s="70"/>
      <c r="AD22" s="70"/>
      <c r="AE22" s="70"/>
      <c r="AF22" s="70"/>
      <c r="AG22" s="70"/>
    </row>
    <row r="23" spans="1:33" x14ac:dyDescent="0.2">
      <c r="A23" s="3" t="s">
        <v>20</v>
      </c>
      <c r="B23" s="51">
        <v>848.79200000000003</v>
      </c>
      <c r="C23" s="51">
        <v>408.84</v>
      </c>
      <c r="D23" s="51">
        <v>1580.395</v>
      </c>
      <c r="E23" s="51">
        <v>621.76199999999994</v>
      </c>
      <c r="F23" s="51" t="s">
        <v>5</v>
      </c>
      <c r="G23" s="51" t="s">
        <v>5</v>
      </c>
      <c r="H23" s="51" t="s">
        <v>5</v>
      </c>
      <c r="I23" s="51" t="s">
        <v>5</v>
      </c>
      <c r="J23" s="51">
        <v>50</v>
      </c>
      <c r="K23" s="51">
        <v>14.221</v>
      </c>
      <c r="L23" s="51">
        <v>441.18439999999998</v>
      </c>
      <c r="M23" s="51">
        <v>79.825999999999993</v>
      </c>
      <c r="N23" s="51">
        <v>111</v>
      </c>
      <c r="O23" s="51">
        <v>146.702</v>
      </c>
      <c r="P23" s="51">
        <v>2441.0230000000001</v>
      </c>
      <c r="Q23" s="51">
        <v>3727.3159999999998</v>
      </c>
      <c r="R23" s="70"/>
      <c r="S23" s="70"/>
      <c r="T23" s="70"/>
      <c r="U23" s="70"/>
      <c r="V23" s="70"/>
      <c r="W23" s="70"/>
      <c r="X23" s="70"/>
      <c r="Y23" s="70"/>
      <c r="Z23" s="70"/>
      <c r="AA23" s="70"/>
      <c r="AB23" s="70"/>
      <c r="AC23" s="70"/>
      <c r="AD23" s="70"/>
      <c r="AE23" s="70"/>
      <c r="AF23" s="70"/>
      <c r="AG23" s="70"/>
    </row>
    <row r="24" spans="1:33" x14ac:dyDescent="0.2">
      <c r="A24" s="3" t="s">
        <v>236</v>
      </c>
      <c r="B24" s="51">
        <v>2470180.3280000002</v>
      </c>
      <c r="C24" s="51">
        <v>299894.36300000001</v>
      </c>
      <c r="D24" s="51">
        <v>151371.74299999999</v>
      </c>
      <c r="E24" s="51">
        <v>41336.714999999997</v>
      </c>
      <c r="F24" s="51">
        <v>95372.206999999995</v>
      </c>
      <c r="G24" s="51">
        <v>76409.134000000005</v>
      </c>
      <c r="H24" s="51">
        <v>23493.832287999998</v>
      </c>
      <c r="I24" s="51">
        <v>19987.493999999999</v>
      </c>
      <c r="J24" s="51">
        <v>1739.52</v>
      </c>
      <c r="K24" s="51">
        <v>645.52800000000002</v>
      </c>
      <c r="L24" s="51" t="s">
        <v>5</v>
      </c>
      <c r="M24" s="51" t="s">
        <v>5</v>
      </c>
      <c r="N24" s="51">
        <v>10629.284</v>
      </c>
      <c r="O24" s="51">
        <v>3117.9740000000002</v>
      </c>
      <c r="P24" s="51">
        <v>323.69099999999997</v>
      </c>
      <c r="Q24" s="51">
        <v>441714.89899999998</v>
      </c>
      <c r="R24" s="70"/>
      <c r="S24" s="70"/>
      <c r="T24" s="70"/>
      <c r="U24" s="70"/>
      <c r="V24" s="70"/>
      <c r="W24" s="70"/>
      <c r="X24" s="70"/>
      <c r="Y24" s="70"/>
      <c r="Z24" s="70"/>
      <c r="AA24" s="70"/>
      <c r="AB24" s="70"/>
      <c r="AC24" s="70"/>
      <c r="AD24" s="70"/>
      <c r="AE24" s="70"/>
      <c r="AF24" s="70"/>
      <c r="AG24" s="70"/>
    </row>
    <row r="25" spans="1:33" x14ac:dyDescent="0.2">
      <c r="A25" s="3" t="s">
        <v>21</v>
      </c>
      <c r="B25" s="51">
        <v>1280.492</v>
      </c>
      <c r="C25" s="51">
        <v>396.83499999999998</v>
      </c>
      <c r="D25" s="51">
        <v>20610.210800000001</v>
      </c>
      <c r="E25" s="51">
        <v>6658.8329999999996</v>
      </c>
      <c r="F25" s="51">
        <v>20538.018</v>
      </c>
      <c r="G25" s="51">
        <v>18929.809000000001</v>
      </c>
      <c r="H25" s="51">
        <v>31260.896295999999</v>
      </c>
      <c r="I25" s="51">
        <v>23267.492999999999</v>
      </c>
      <c r="J25" s="51">
        <v>16994.596000000001</v>
      </c>
      <c r="K25" s="51">
        <v>5690.1109999999999</v>
      </c>
      <c r="L25" s="51">
        <v>4.891</v>
      </c>
      <c r="M25" s="51">
        <v>2.9510000000000001</v>
      </c>
      <c r="N25" s="51">
        <v>41977.567999999999</v>
      </c>
      <c r="O25" s="51">
        <v>12922.692999999999</v>
      </c>
      <c r="P25" s="51">
        <v>554.98400000000004</v>
      </c>
      <c r="Q25" s="51">
        <v>68423.709000000003</v>
      </c>
      <c r="R25" s="70"/>
      <c r="S25" s="70"/>
      <c r="T25" s="70"/>
      <c r="U25" s="70"/>
      <c r="V25" s="70"/>
      <c r="W25" s="70"/>
      <c r="X25" s="70"/>
      <c r="Y25" s="70"/>
      <c r="Z25" s="70"/>
      <c r="AA25" s="70"/>
      <c r="AB25" s="70"/>
      <c r="AC25" s="70"/>
      <c r="AD25" s="70"/>
      <c r="AE25" s="70"/>
      <c r="AF25" s="70"/>
      <c r="AG25" s="70"/>
    </row>
    <row r="26" spans="1:33" x14ac:dyDescent="0.2">
      <c r="A26" s="3" t="s">
        <v>364</v>
      </c>
      <c r="B26" s="51">
        <v>180.1</v>
      </c>
      <c r="C26" s="51">
        <v>133.41300000000001</v>
      </c>
      <c r="D26" s="51">
        <v>4153.777</v>
      </c>
      <c r="E26" s="51">
        <v>5364.89</v>
      </c>
      <c r="F26" s="51" t="s">
        <v>5</v>
      </c>
      <c r="G26" s="51" t="s">
        <v>5</v>
      </c>
      <c r="H26" s="51" t="s">
        <v>5</v>
      </c>
      <c r="I26" s="51" t="s">
        <v>5</v>
      </c>
      <c r="J26" s="51" t="s">
        <v>5</v>
      </c>
      <c r="K26" s="51" t="s">
        <v>5</v>
      </c>
      <c r="L26" s="51">
        <v>315.02100000000002</v>
      </c>
      <c r="M26" s="51">
        <v>510.85599999999999</v>
      </c>
      <c r="N26" s="51" t="s">
        <v>5</v>
      </c>
      <c r="O26" s="51" t="s">
        <v>5</v>
      </c>
      <c r="P26" s="51">
        <v>7770.924</v>
      </c>
      <c r="Q26" s="51">
        <v>13848.618999999999</v>
      </c>
      <c r="R26" s="70"/>
      <c r="S26" s="70"/>
      <c r="T26" s="70"/>
      <c r="U26" s="70"/>
      <c r="V26" s="70"/>
      <c r="W26" s="70"/>
      <c r="X26" s="70"/>
      <c r="Y26" s="70"/>
      <c r="Z26" s="70"/>
      <c r="AA26" s="70"/>
      <c r="AB26" s="70"/>
      <c r="AC26" s="70"/>
      <c r="AD26" s="70"/>
      <c r="AE26" s="70"/>
      <c r="AF26" s="70"/>
      <c r="AG26" s="70"/>
    </row>
    <row r="27" spans="1:33" x14ac:dyDescent="0.2">
      <c r="A27" s="3" t="s">
        <v>366</v>
      </c>
      <c r="B27" s="51" t="s">
        <v>5</v>
      </c>
      <c r="C27" s="51" t="s">
        <v>5</v>
      </c>
      <c r="D27" s="51">
        <v>3213.6750000000002</v>
      </c>
      <c r="E27" s="51">
        <v>1981.327</v>
      </c>
      <c r="F27" s="51" t="s">
        <v>5</v>
      </c>
      <c r="G27" s="51" t="s">
        <v>5</v>
      </c>
      <c r="H27" s="51" t="s">
        <v>5</v>
      </c>
      <c r="I27" s="51" t="s">
        <v>5</v>
      </c>
      <c r="J27" s="51" t="s">
        <v>5</v>
      </c>
      <c r="K27" s="51" t="s">
        <v>5</v>
      </c>
      <c r="L27" s="51" t="s">
        <v>5</v>
      </c>
      <c r="M27" s="51" t="s">
        <v>5</v>
      </c>
      <c r="N27" s="51" t="s">
        <v>5</v>
      </c>
      <c r="O27" s="51" t="s">
        <v>5</v>
      </c>
      <c r="P27" s="51">
        <v>2.1389999999999998</v>
      </c>
      <c r="Q27" s="51">
        <v>1983.4659999999999</v>
      </c>
      <c r="R27" s="70"/>
      <c r="S27" s="70"/>
      <c r="T27" s="70"/>
      <c r="U27" s="70"/>
      <c r="V27" s="70"/>
      <c r="W27" s="70"/>
      <c r="X27" s="70"/>
      <c r="Y27" s="70"/>
      <c r="Z27" s="70"/>
      <c r="AA27" s="70"/>
      <c r="AB27" s="70"/>
      <c r="AC27" s="70"/>
      <c r="AD27" s="70"/>
      <c r="AE27" s="70"/>
      <c r="AF27" s="70"/>
      <c r="AG27" s="70"/>
    </row>
    <row r="28" spans="1:33" x14ac:dyDescent="0.2">
      <c r="A28" s="3" t="s">
        <v>374</v>
      </c>
      <c r="B28" s="51" t="s">
        <v>5</v>
      </c>
      <c r="C28" s="51" t="s">
        <v>5</v>
      </c>
      <c r="D28" s="51" t="s">
        <v>5</v>
      </c>
      <c r="E28" s="51" t="s">
        <v>5</v>
      </c>
      <c r="F28" s="51">
        <v>6272.5259999999998</v>
      </c>
      <c r="G28" s="51">
        <v>5448.0919999999996</v>
      </c>
      <c r="H28" s="51" t="s">
        <v>5</v>
      </c>
      <c r="I28" s="51" t="s">
        <v>5</v>
      </c>
      <c r="J28" s="51" t="s">
        <v>5</v>
      </c>
      <c r="K28" s="51" t="s">
        <v>5</v>
      </c>
      <c r="L28" s="51" t="s">
        <v>5</v>
      </c>
      <c r="M28" s="51" t="s">
        <v>5</v>
      </c>
      <c r="N28" s="51" t="s">
        <v>5</v>
      </c>
      <c r="O28" s="51" t="s">
        <v>5</v>
      </c>
      <c r="P28" s="51" t="s">
        <v>5</v>
      </c>
      <c r="Q28" s="51">
        <v>5448.0919999999996</v>
      </c>
      <c r="R28" s="70"/>
      <c r="S28" s="70"/>
      <c r="T28" s="70"/>
      <c r="U28" s="70"/>
      <c r="V28" s="70"/>
      <c r="W28" s="70"/>
      <c r="X28" s="70"/>
      <c r="Y28" s="70"/>
      <c r="Z28" s="70"/>
      <c r="AA28" s="70"/>
      <c r="AB28" s="70"/>
      <c r="AC28" s="70"/>
      <c r="AD28" s="70"/>
      <c r="AE28" s="70"/>
      <c r="AF28" s="70"/>
      <c r="AG28" s="70"/>
    </row>
    <row r="29" spans="1:33" x14ac:dyDescent="0.2">
      <c r="A29" s="3" t="s">
        <v>44</v>
      </c>
      <c r="B29" s="51" t="s">
        <v>5</v>
      </c>
      <c r="C29" s="51" t="s">
        <v>5</v>
      </c>
      <c r="D29" s="51">
        <v>29247.238000000001</v>
      </c>
      <c r="E29" s="51">
        <v>19803.341</v>
      </c>
      <c r="F29" s="51" t="s">
        <v>5</v>
      </c>
      <c r="G29" s="51" t="s">
        <v>5</v>
      </c>
      <c r="H29" s="51" t="s">
        <v>5</v>
      </c>
      <c r="I29" s="51" t="s">
        <v>5</v>
      </c>
      <c r="J29" s="51" t="s">
        <v>5</v>
      </c>
      <c r="K29" s="51" t="s">
        <v>5</v>
      </c>
      <c r="L29" s="51" t="s">
        <v>5</v>
      </c>
      <c r="M29" s="51" t="s">
        <v>5</v>
      </c>
      <c r="N29" s="51" t="s">
        <v>5</v>
      </c>
      <c r="O29" s="51" t="s">
        <v>5</v>
      </c>
      <c r="P29" s="51">
        <v>758.149</v>
      </c>
      <c r="Q29" s="51">
        <v>20693.828000000001</v>
      </c>
      <c r="R29" s="70"/>
      <c r="S29" s="70"/>
      <c r="T29" s="70"/>
      <c r="U29" s="70"/>
      <c r="V29" s="70"/>
      <c r="W29" s="70"/>
      <c r="X29" s="70"/>
      <c r="Y29" s="70"/>
      <c r="Z29" s="70"/>
      <c r="AA29" s="70"/>
      <c r="AB29" s="70"/>
      <c r="AC29" s="70"/>
      <c r="AD29" s="70"/>
      <c r="AE29" s="70"/>
      <c r="AF29" s="70"/>
      <c r="AG29" s="70"/>
    </row>
    <row r="30" spans="1:33" x14ac:dyDescent="0.2">
      <c r="A30" s="3" t="s">
        <v>22</v>
      </c>
      <c r="B30" s="51">
        <v>635.08000000000004</v>
      </c>
      <c r="C30" s="51">
        <v>357.29899999999998</v>
      </c>
      <c r="D30" s="51">
        <v>14330.729799999999</v>
      </c>
      <c r="E30" s="51">
        <v>8624.6119999999992</v>
      </c>
      <c r="F30" s="51" t="s">
        <v>5</v>
      </c>
      <c r="G30" s="51" t="s">
        <v>5</v>
      </c>
      <c r="H30" s="51">
        <v>788.51207999999997</v>
      </c>
      <c r="I30" s="51">
        <v>1523.9480000000001</v>
      </c>
      <c r="J30" s="51">
        <v>600.39400000000001</v>
      </c>
      <c r="K30" s="51">
        <v>413.47300000000001</v>
      </c>
      <c r="L30" s="51">
        <v>75.575999999999993</v>
      </c>
      <c r="M30" s="51">
        <v>112.821</v>
      </c>
      <c r="N30" s="51">
        <v>641.62599999999998</v>
      </c>
      <c r="O30" s="51">
        <v>480.25099999999998</v>
      </c>
      <c r="P30" s="51">
        <v>1558.7349999999999</v>
      </c>
      <c r="Q30" s="51">
        <v>13071.139000000001</v>
      </c>
      <c r="R30" s="70"/>
      <c r="S30" s="70"/>
      <c r="T30" s="70"/>
      <c r="U30" s="70"/>
      <c r="V30" s="70"/>
      <c r="W30" s="70"/>
      <c r="X30" s="70"/>
      <c r="Y30" s="70"/>
      <c r="Z30" s="70"/>
      <c r="AA30" s="70"/>
      <c r="AB30" s="70"/>
      <c r="AC30" s="70"/>
      <c r="AD30" s="70"/>
      <c r="AE30" s="70"/>
      <c r="AF30" s="70"/>
      <c r="AG30" s="70"/>
    </row>
    <row r="31" spans="1:33" x14ac:dyDescent="0.2">
      <c r="A31" s="3" t="s">
        <v>369</v>
      </c>
      <c r="B31" s="51">
        <v>31.41</v>
      </c>
      <c r="C31" s="51">
        <v>12.170999999999999</v>
      </c>
      <c r="D31" s="51">
        <v>746.06179999999995</v>
      </c>
      <c r="E31" s="51">
        <v>486.30799999999999</v>
      </c>
      <c r="F31" s="51" t="s">
        <v>5</v>
      </c>
      <c r="G31" s="51" t="s">
        <v>5</v>
      </c>
      <c r="H31" s="51" t="s">
        <v>5</v>
      </c>
      <c r="I31" s="51" t="s">
        <v>5</v>
      </c>
      <c r="J31" s="51">
        <v>16.03</v>
      </c>
      <c r="K31" s="51">
        <v>19.187000000000001</v>
      </c>
      <c r="L31" s="51">
        <v>68.578999999999994</v>
      </c>
      <c r="M31" s="51">
        <v>76.960999999999999</v>
      </c>
      <c r="N31" s="51">
        <v>422.17</v>
      </c>
      <c r="O31" s="51">
        <v>70.739000000000004</v>
      </c>
      <c r="P31" s="51">
        <v>642.69500000000005</v>
      </c>
      <c r="Q31" s="51">
        <v>1326.3270000000002</v>
      </c>
      <c r="R31" s="70"/>
      <c r="S31" s="70"/>
      <c r="T31" s="70"/>
      <c r="U31" s="70"/>
      <c r="V31" s="70"/>
      <c r="W31" s="70"/>
      <c r="X31" s="70"/>
      <c r="Y31" s="70"/>
      <c r="Z31" s="70"/>
      <c r="AA31" s="70"/>
      <c r="AB31" s="70"/>
      <c r="AC31" s="70"/>
      <c r="AD31" s="70"/>
      <c r="AE31" s="70"/>
      <c r="AF31" s="70"/>
      <c r="AG31" s="70"/>
    </row>
    <row r="32" spans="1:33" x14ac:dyDescent="0.2">
      <c r="A32" s="3" t="s">
        <v>370</v>
      </c>
      <c r="B32" s="51" t="s">
        <v>5</v>
      </c>
      <c r="C32" s="51" t="s">
        <v>5</v>
      </c>
      <c r="D32" s="51">
        <v>3089.81</v>
      </c>
      <c r="E32" s="51">
        <v>2256.7469999999998</v>
      </c>
      <c r="F32" s="51" t="s">
        <v>5</v>
      </c>
      <c r="G32" s="51" t="s">
        <v>5</v>
      </c>
      <c r="H32" s="51" t="s">
        <v>5</v>
      </c>
      <c r="I32" s="51" t="s">
        <v>5</v>
      </c>
      <c r="J32" s="51" t="s">
        <v>5</v>
      </c>
      <c r="K32" s="51" t="s">
        <v>5</v>
      </c>
      <c r="L32" s="51" t="s">
        <v>5</v>
      </c>
      <c r="M32" s="51" t="s">
        <v>5</v>
      </c>
      <c r="N32" s="51" t="s">
        <v>5</v>
      </c>
      <c r="O32" s="51" t="s">
        <v>5</v>
      </c>
      <c r="P32" s="51">
        <v>1.917</v>
      </c>
      <c r="Q32" s="51">
        <v>2258.6639999999998</v>
      </c>
      <c r="R32" s="70"/>
      <c r="S32" s="70"/>
      <c r="T32" s="70"/>
      <c r="U32" s="70"/>
      <c r="V32" s="70"/>
      <c r="W32" s="70"/>
      <c r="X32" s="70"/>
      <c r="Y32" s="70"/>
      <c r="Z32" s="70"/>
      <c r="AA32" s="70"/>
      <c r="AB32" s="70"/>
      <c r="AC32" s="70"/>
      <c r="AD32" s="70"/>
      <c r="AE32" s="70"/>
      <c r="AF32" s="70"/>
      <c r="AG32" s="70"/>
    </row>
    <row r="33" spans="1:33" x14ac:dyDescent="0.2">
      <c r="A33" s="3" t="s">
        <v>24</v>
      </c>
      <c r="B33" s="51">
        <v>16.609000000000002</v>
      </c>
      <c r="C33" s="51">
        <v>4.2670000000000003</v>
      </c>
      <c r="D33" s="51" t="s">
        <v>5</v>
      </c>
      <c r="E33" s="51" t="s">
        <v>5</v>
      </c>
      <c r="F33" s="51">
        <v>7175.2290000000003</v>
      </c>
      <c r="G33" s="51">
        <v>3989.9839999999999</v>
      </c>
      <c r="H33" s="51" t="s">
        <v>5</v>
      </c>
      <c r="I33" s="51" t="s">
        <v>5</v>
      </c>
      <c r="J33" s="51">
        <v>1729.855</v>
      </c>
      <c r="K33" s="51">
        <v>530.92100000000005</v>
      </c>
      <c r="L33" s="51" t="s">
        <v>5</v>
      </c>
      <c r="M33" s="51" t="s">
        <v>5</v>
      </c>
      <c r="N33" s="51" t="s">
        <v>5</v>
      </c>
      <c r="O33" s="51" t="s">
        <v>5</v>
      </c>
      <c r="P33" s="51">
        <v>419.73099999999999</v>
      </c>
      <c r="Q33" s="51">
        <v>5099.8490000000002</v>
      </c>
      <c r="R33" s="70"/>
      <c r="S33" s="70"/>
      <c r="T33" s="70"/>
      <c r="U33" s="70"/>
      <c r="V33" s="70"/>
      <c r="W33" s="70"/>
      <c r="X33" s="70"/>
      <c r="Y33" s="70"/>
      <c r="Z33" s="70"/>
      <c r="AA33" s="70"/>
      <c r="AB33" s="70"/>
      <c r="AC33" s="70"/>
      <c r="AD33" s="70"/>
      <c r="AE33" s="70"/>
      <c r="AF33" s="70"/>
      <c r="AG33" s="70"/>
    </row>
    <row r="34" spans="1:33" x14ac:dyDescent="0.2">
      <c r="A34" s="3" t="s">
        <v>25</v>
      </c>
      <c r="B34" s="51" t="s">
        <v>5</v>
      </c>
      <c r="C34" s="51" t="s">
        <v>5</v>
      </c>
      <c r="D34" s="51">
        <v>1534.433</v>
      </c>
      <c r="E34" s="51">
        <v>1045.875</v>
      </c>
      <c r="F34" s="51" t="s">
        <v>5</v>
      </c>
      <c r="G34" s="51" t="s">
        <v>5</v>
      </c>
      <c r="H34" s="51" t="s">
        <v>5</v>
      </c>
      <c r="I34" s="51" t="s">
        <v>5</v>
      </c>
      <c r="J34" s="51">
        <v>11</v>
      </c>
      <c r="K34" s="51">
        <v>6.8540000000000001</v>
      </c>
      <c r="L34" s="51">
        <v>84.494</v>
      </c>
      <c r="M34" s="51">
        <v>559.904</v>
      </c>
      <c r="N34" s="51">
        <v>115.374</v>
      </c>
      <c r="O34" s="51">
        <v>110.658</v>
      </c>
      <c r="P34" s="51">
        <v>2502.2040000000002</v>
      </c>
      <c r="Q34" s="51">
        <v>4263.6319999999996</v>
      </c>
      <c r="R34" s="70"/>
      <c r="S34" s="70"/>
      <c r="T34" s="70"/>
      <c r="U34" s="70"/>
      <c r="V34" s="70"/>
      <c r="W34" s="70"/>
      <c r="X34" s="70"/>
      <c r="Y34" s="70"/>
      <c r="Z34" s="70"/>
      <c r="AA34" s="70"/>
      <c r="AB34" s="70"/>
      <c r="AC34" s="70"/>
      <c r="AD34" s="70"/>
      <c r="AE34" s="70"/>
      <c r="AF34" s="70"/>
      <c r="AG34" s="70"/>
    </row>
    <row r="35" spans="1:33" x14ac:dyDescent="0.2">
      <c r="A35" s="3" t="s">
        <v>26</v>
      </c>
      <c r="B35" s="51" t="s">
        <v>5</v>
      </c>
      <c r="C35" s="51" t="s">
        <v>5</v>
      </c>
      <c r="D35" s="51">
        <v>38032.906000000003</v>
      </c>
      <c r="E35" s="51">
        <v>19710.132000000001</v>
      </c>
      <c r="F35" s="51">
        <v>6219.58</v>
      </c>
      <c r="G35" s="51">
        <v>5628.6090000000004</v>
      </c>
      <c r="H35" s="51">
        <v>34217.146000000001</v>
      </c>
      <c r="I35" s="51">
        <v>28568.530999999999</v>
      </c>
      <c r="J35" s="51">
        <v>16984.913</v>
      </c>
      <c r="K35" s="51">
        <v>7629.049</v>
      </c>
      <c r="L35" s="51">
        <v>0.93500000000000005</v>
      </c>
      <c r="M35" s="51">
        <v>18.638000000000002</v>
      </c>
      <c r="N35" s="51">
        <v>49156.031000000003</v>
      </c>
      <c r="O35" s="51">
        <v>12936.412</v>
      </c>
      <c r="P35" s="51">
        <v>1242.5830000000001</v>
      </c>
      <c r="Q35" s="51">
        <v>75733.953999999998</v>
      </c>
      <c r="R35" s="70"/>
      <c r="S35" s="70"/>
      <c r="T35" s="70"/>
      <c r="U35" s="70"/>
      <c r="V35" s="70"/>
      <c r="W35" s="70"/>
      <c r="X35" s="70"/>
      <c r="Y35" s="70"/>
      <c r="Z35" s="70"/>
      <c r="AA35" s="70"/>
      <c r="AB35" s="70"/>
      <c r="AC35" s="70"/>
      <c r="AD35" s="70"/>
      <c r="AE35" s="70"/>
      <c r="AF35" s="70"/>
      <c r="AG35" s="70"/>
    </row>
    <row r="36" spans="1:33" x14ac:dyDescent="0.2">
      <c r="A36" s="3" t="s">
        <v>375</v>
      </c>
      <c r="B36" s="51" t="s">
        <v>5</v>
      </c>
      <c r="C36" s="51" t="s">
        <v>5</v>
      </c>
      <c r="D36" s="51">
        <v>2711.5390000000002</v>
      </c>
      <c r="E36" s="51">
        <v>1006.851</v>
      </c>
      <c r="F36" s="51" t="s">
        <v>5</v>
      </c>
      <c r="G36" s="51" t="s">
        <v>5</v>
      </c>
      <c r="H36" s="51" t="s">
        <v>5</v>
      </c>
      <c r="I36" s="51" t="s">
        <v>5</v>
      </c>
      <c r="J36" s="51" t="s">
        <v>5</v>
      </c>
      <c r="K36" s="51" t="s">
        <v>5</v>
      </c>
      <c r="L36" s="51" t="s">
        <v>5</v>
      </c>
      <c r="M36" s="51" t="s">
        <v>5</v>
      </c>
      <c r="N36" s="51" t="s">
        <v>5</v>
      </c>
      <c r="O36" s="51" t="s">
        <v>5</v>
      </c>
      <c r="P36" s="51" t="s">
        <v>5</v>
      </c>
      <c r="Q36" s="51">
        <v>1006.851</v>
      </c>
      <c r="R36" s="70"/>
      <c r="S36" s="70"/>
      <c r="T36" s="70"/>
      <c r="U36" s="70"/>
      <c r="V36" s="70"/>
      <c r="W36" s="70"/>
      <c r="X36" s="70"/>
      <c r="Y36" s="70"/>
      <c r="Z36" s="70"/>
      <c r="AA36" s="70"/>
      <c r="AB36" s="70"/>
      <c r="AC36" s="70"/>
      <c r="AD36" s="70"/>
      <c r="AE36" s="70"/>
      <c r="AF36" s="70"/>
      <c r="AG36" s="70"/>
    </row>
    <row r="37" spans="1:33" x14ac:dyDescent="0.2">
      <c r="A37" s="3" t="s">
        <v>27</v>
      </c>
      <c r="B37" s="51">
        <v>321.10500000000002</v>
      </c>
      <c r="C37" s="51">
        <v>277.79899999999998</v>
      </c>
      <c r="D37" s="51">
        <v>22232.867900000001</v>
      </c>
      <c r="E37" s="51">
        <v>8348.5519999999997</v>
      </c>
      <c r="F37" s="51" t="s">
        <v>5</v>
      </c>
      <c r="G37" s="51" t="s">
        <v>5</v>
      </c>
      <c r="H37" s="51" t="s">
        <v>5</v>
      </c>
      <c r="I37" s="51" t="s">
        <v>5</v>
      </c>
      <c r="J37" s="51">
        <v>12.733000000000001</v>
      </c>
      <c r="K37" s="51">
        <v>16.605</v>
      </c>
      <c r="L37" s="51">
        <v>660.62419999999997</v>
      </c>
      <c r="M37" s="51">
        <v>274.18099999999998</v>
      </c>
      <c r="N37" s="51">
        <v>423.06639999999999</v>
      </c>
      <c r="O37" s="51">
        <v>237.96700000000001</v>
      </c>
      <c r="P37" s="51">
        <v>2036.9849999999999</v>
      </c>
      <c r="Q37" s="51">
        <v>11564.691999999999</v>
      </c>
      <c r="R37" s="70"/>
      <c r="S37" s="70"/>
      <c r="T37" s="70"/>
      <c r="U37" s="70"/>
      <c r="V37" s="70"/>
      <c r="W37" s="70"/>
      <c r="X37" s="70"/>
      <c r="Y37" s="70"/>
      <c r="Z37" s="70"/>
      <c r="AA37" s="70"/>
      <c r="AB37" s="70"/>
      <c r="AC37" s="70"/>
      <c r="AD37" s="70"/>
      <c r="AE37" s="70"/>
      <c r="AF37" s="70"/>
      <c r="AG37" s="70"/>
    </row>
    <row r="38" spans="1:33" x14ac:dyDescent="0.2">
      <c r="A38" s="3" t="s">
        <v>239</v>
      </c>
      <c r="B38" s="51" t="s">
        <v>5</v>
      </c>
      <c r="C38" s="51" t="s">
        <v>5</v>
      </c>
      <c r="D38" s="51">
        <v>481.11799999999999</v>
      </c>
      <c r="E38" s="51">
        <v>220.95099999999999</v>
      </c>
      <c r="F38" s="51" t="s">
        <v>5</v>
      </c>
      <c r="G38" s="51" t="s">
        <v>5</v>
      </c>
      <c r="H38" s="51" t="s">
        <v>5</v>
      </c>
      <c r="I38" s="51" t="s">
        <v>5</v>
      </c>
      <c r="J38" s="51" t="s">
        <v>5</v>
      </c>
      <c r="K38" s="51" t="s">
        <v>5</v>
      </c>
      <c r="L38" s="51">
        <v>226.68879999999999</v>
      </c>
      <c r="M38" s="51">
        <v>267.28500000000003</v>
      </c>
      <c r="N38" s="51">
        <v>12.4</v>
      </c>
      <c r="O38" s="51">
        <v>4.8170000000000002</v>
      </c>
      <c r="P38" s="51">
        <v>984.68799999999999</v>
      </c>
      <c r="Q38" s="51">
        <v>1484.575</v>
      </c>
      <c r="R38" s="70"/>
      <c r="S38" s="70"/>
      <c r="T38" s="70"/>
      <c r="U38" s="70"/>
      <c r="V38" s="70"/>
      <c r="W38" s="70"/>
      <c r="X38" s="70"/>
      <c r="Y38" s="70"/>
      <c r="Z38" s="70"/>
      <c r="AA38" s="70"/>
      <c r="AB38" s="70"/>
      <c r="AC38" s="70"/>
      <c r="AD38" s="70"/>
      <c r="AE38" s="70"/>
      <c r="AF38" s="70"/>
      <c r="AG38" s="70"/>
    </row>
    <row r="39" spans="1:33" x14ac:dyDescent="0.2">
      <c r="A39" s="3" t="s">
        <v>28</v>
      </c>
      <c r="B39" s="51">
        <v>11806.759</v>
      </c>
      <c r="C39" s="51">
        <v>4037.1729999999998</v>
      </c>
      <c r="D39" s="51">
        <v>7019.7240000000002</v>
      </c>
      <c r="E39" s="51">
        <v>1567.9090000000001</v>
      </c>
      <c r="F39" s="51" t="s">
        <v>5</v>
      </c>
      <c r="G39" s="51" t="s">
        <v>5</v>
      </c>
      <c r="H39" s="51" t="s">
        <v>5</v>
      </c>
      <c r="I39" s="51" t="s">
        <v>5</v>
      </c>
      <c r="J39" s="51">
        <v>1261.78</v>
      </c>
      <c r="K39" s="51">
        <v>381.71899999999999</v>
      </c>
      <c r="L39" s="51" t="s">
        <v>5</v>
      </c>
      <c r="M39" s="51" t="s">
        <v>5</v>
      </c>
      <c r="N39" s="51" t="s">
        <v>5</v>
      </c>
      <c r="O39" s="51" t="s">
        <v>5</v>
      </c>
      <c r="P39" s="51">
        <v>5340.7190000000001</v>
      </c>
      <c r="Q39" s="51">
        <v>11327.984</v>
      </c>
      <c r="R39" s="70"/>
      <c r="S39" s="70"/>
      <c r="T39" s="70"/>
      <c r="U39" s="70"/>
      <c r="V39" s="70"/>
      <c r="W39" s="70"/>
      <c r="X39" s="70"/>
      <c r="Y39" s="70"/>
      <c r="Z39" s="70"/>
      <c r="AA39" s="70"/>
      <c r="AB39" s="70"/>
      <c r="AC39" s="70"/>
      <c r="AD39" s="70"/>
      <c r="AE39" s="70"/>
      <c r="AF39" s="70"/>
      <c r="AG39" s="70"/>
    </row>
    <row r="40" spans="1:33" x14ac:dyDescent="0.2">
      <c r="A40" s="3" t="s">
        <v>376</v>
      </c>
      <c r="B40" s="51" t="s">
        <v>5</v>
      </c>
      <c r="C40" s="51" t="s">
        <v>5</v>
      </c>
      <c r="D40" s="51">
        <v>2769.9679999999998</v>
      </c>
      <c r="E40" s="51">
        <v>1297.115</v>
      </c>
      <c r="F40" s="51" t="s">
        <v>5</v>
      </c>
      <c r="G40" s="51" t="s">
        <v>5</v>
      </c>
      <c r="H40" s="51" t="s">
        <v>5</v>
      </c>
      <c r="I40" s="51" t="s">
        <v>5</v>
      </c>
      <c r="J40" s="51" t="s">
        <v>5</v>
      </c>
      <c r="K40" s="51" t="s">
        <v>5</v>
      </c>
      <c r="L40" s="51" t="s">
        <v>5</v>
      </c>
      <c r="M40" s="51">
        <v>30.957999999999998</v>
      </c>
      <c r="N40" s="51" t="s">
        <v>5</v>
      </c>
      <c r="O40" s="51" t="s">
        <v>5</v>
      </c>
      <c r="P40" s="51">
        <v>957.78599999999994</v>
      </c>
      <c r="Q40" s="51">
        <v>2348.194</v>
      </c>
      <c r="R40" s="70"/>
      <c r="S40" s="70"/>
      <c r="T40" s="70"/>
      <c r="U40" s="70"/>
      <c r="V40" s="70"/>
      <c r="W40" s="70"/>
      <c r="X40" s="70"/>
      <c r="Y40" s="70"/>
      <c r="Z40" s="70"/>
      <c r="AA40" s="70"/>
      <c r="AB40" s="70"/>
      <c r="AC40" s="70"/>
      <c r="AD40" s="70"/>
      <c r="AE40" s="70"/>
      <c r="AF40" s="70"/>
      <c r="AG40" s="70"/>
    </row>
    <row r="41" spans="1:33" x14ac:dyDescent="0.2">
      <c r="A41" s="3" t="s">
        <v>29</v>
      </c>
      <c r="B41" s="51">
        <v>468.86399999999998</v>
      </c>
      <c r="C41" s="51">
        <v>139.762</v>
      </c>
      <c r="D41" s="51">
        <v>10268.347</v>
      </c>
      <c r="E41" s="51">
        <v>3260.8989999999999</v>
      </c>
      <c r="F41" s="51" t="s">
        <v>5</v>
      </c>
      <c r="G41" s="51" t="s">
        <v>5</v>
      </c>
      <c r="H41" s="51">
        <v>2837.639944</v>
      </c>
      <c r="I41" s="51">
        <v>1896.039</v>
      </c>
      <c r="J41" s="51">
        <v>1349.2049999999999</v>
      </c>
      <c r="K41" s="51">
        <v>480.69799999999998</v>
      </c>
      <c r="L41" s="51" t="s">
        <v>5</v>
      </c>
      <c r="M41" s="51">
        <v>111.214</v>
      </c>
      <c r="N41" s="51">
        <v>188.99299999999999</v>
      </c>
      <c r="O41" s="51">
        <v>75.257999999999996</v>
      </c>
      <c r="P41" s="51">
        <v>601.15099999999995</v>
      </c>
      <c r="Q41" s="51">
        <v>6565.0209999999997</v>
      </c>
      <c r="R41" s="70"/>
      <c r="S41" s="70"/>
      <c r="T41" s="70"/>
      <c r="U41" s="70"/>
      <c r="V41" s="70"/>
      <c r="W41" s="70"/>
      <c r="X41" s="70"/>
      <c r="Y41" s="70"/>
      <c r="Z41" s="70"/>
      <c r="AA41" s="70"/>
      <c r="AB41" s="70"/>
      <c r="AC41" s="70"/>
      <c r="AD41" s="70"/>
      <c r="AE41" s="70"/>
      <c r="AF41" s="70"/>
      <c r="AG41" s="70"/>
    </row>
    <row r="42" spans="1:33" x14ac:dyDescent="0.2">
      <c r="A42" s="3" t="s">
        <v>30</v>
      </c>
      <c r="B42" s="51" t="s">
        <v>5</v>
      </c>
      <c r="C42" s="51" t="s">
        <v>5</v>
      </c>
      <c r="D42" s="51" t="s">
        <v>5</v>
      </c>
      <c r="E42" s="51" t="s">
        <v>5</v>
      </c>
      <c r="F42" s="51">
        <v>66049.653000000006</v>
      </c>
      <c r="G42" s="51">
        <v>56410.567999999999</v>
      </c>
      <c r="H42" s="51" t="s">
        <v>5</v>
      </c>
      <c r="I42" s="51" t="s">
        <v>5</v>
      </c>
      <c r="J42" s="51">
        <v>303.39</v>
      </c>
      <c r="K42" s="51">
        <v>139.39500000000001</v>
      </c>
      <c r="L42" s="51" t="s">
        <v>5</v>
      </c>
      <c r="M42" s="51">
        <v>1.226</v>
      </c>
      <c r="N42" s="51" t="s">
        <v>5</v>
      </c>
      <c r="O42" s="51" t="s">
        <v>5</v>
      </c>
      <c r="P42" s="51">
        <v>1227.4069999999999</v>
      </c>
      <c r="Q42" s="51">
        <v>57856.521999999997</v>
      </c>
      <c r="R42" s="70"/>
      <c r="S42" s="70"/>
      <c r="T42" s="70"/>
      <c r="U42" s="70"/>
      <c r="V42" s="70"/>
      <c r="W42" s="70"/>
      <c r="X42" s="70"/>
      <c r="Y42" s="70"/>
      <c r="Z42" s="70"/>
      <c r="AA42" s="70"/>
      <c r="AB42" s="70"/>
      <c r="AC42" s="70"/>
      <c r="AD42" s="70"/>
      <c r="AE42" s="70"/>
      <c r="AF42" s="70"/>
      <c r="AG42" s="70"/>
    </row>
    <row r="43" spans="1:33" x14ac:dyDescent="0.2">
      <c r="A43" s="3" t="s">
        <v>31</v>
      </c>
      <c r="B43" s="51" t="s">
        <v>5</v>
      </c>
      <c r="C43" s="51" t="s">
        <v>5</v>
      </c>
      <c r="D43" s="51">
        <v>15738.01</v>
      </c>
      <c r="E43" s="51">
        <v>7936.866</v>
      </c>
      <c r="F43" s="51" t="s">
        <v>5</v>
      </c>
      <c r="G43" s="51" t="s">
        <v>5</v>
      </c>
      <c r="H43" s="51" t="s">
        <v>5</v>
      </c>
      <c r="I43" s="51" t="s">
        <v>5</v>
      </c>
      <c r="J43" s="51" t="s">
        <v>5</v>
      </c>
      <c r="K43" s="51" t="s">
        <v>5</v>
      </c>
      <c r="L43" s="51" t="s">
        <v>5</v>
      </c>
      <c r="M43" s="51" t="s">
        <v>5</v>
      </c>
      <c r="N43" s="51" t="s">
        <v>5</v>
      </c>
      <c r="O43" s="51" t="s">
        <v>5</v>
      </c>
      <c r="P43" s="51">
        <v>8.4269999999999996</v>
      </c>
      <c r="Q43" s="51">
        <v>7945.2929999999997</v>
      </c>
      <c r="R43" s="70"/>
      <c r="S43" s="70"/>
      <c r="T43" s="70"/>
      <c r="U43" s="70"/>
      <c r="V43" s="70"/>
      <c r="W43" s="70"/>
      <c r="X43" s="70"/>
      <c r="Y43" s="70"/>
      <c r="Z43" s="70"/>
      <c r="AA43" s="70"/>
      <c r="AB43" s="70"/>
      <c r="AC43" s="70"/>
      <c r="AD43" s="70"/>
      <c r="AE43" s="70"/>
      <c r="AF43" s="70"/>
      <c r="AG43" s="70"/>
    </row>
    <row r="44" spans="1:33" x14ac:dyDescent="0.2">
      <c r="A44" s="14" t="s">
        <v>32</v>
      </c>
      <c r="B44" s="84" t="s">
        <v>5</v>
      </c>
      <c r="C44" s="84" t="s">
        <v>5</v>
      </c>
      <c r="D44" s="84">
        <v>1164.0139999999999</v>
      </c>
      <c r="E44" s="84">
        <v>374.66</v>
      </c>
      <c r="F44" s="84" t="s">
        <v>5</v>
      </c>
      <c r="G44" s="84" t="s">
        <v>5</v>
      </c>
      <c r="H44" s="84">
        <v>3834.1965</v>
      </c>
      <c r="I44" s="84">
        <v>1823.259</v>
      </c>
      <c r="J44" s="84">
        <v>67.44</v>
      </c>
      <c r="K44" s="84">
        <v>23.09</v>
      </c>
      <c r="L44" s="84" t="s">
        <v>5</v>
      </c>
      <c r="M44" s="84" t="s">
        <v>5</v>
      </c>
      <c r="N44" s="84" t="s">
        <v>5</v>
      </c>
      <c r="O44" s="84" t="s">
        <v>5</v>
      </c>
      <c r="P44" s="85">
        <v>2.415</v>
      </c>
      <c r="Q44" s="85">
        <v>2223.424</v>
      </c>
      <c r="R44" s="70"/>
      <c r="S44" s="70"/>
      <c r="T44" s="70"/>
      <c r="U44" s="70"/>
      <c r="V44" s="70"/>
      <c r="W44" s="70"/>
      <c r="X44" s="70"/>
      <c r="Y44" s="70"/>
      <c r="Z44" s="70"/>
      <c r="AA44" s="70"/>
      <c r="AB44" s="70"/>
      <c r="AC44" s="70"/>
      <c r="AD44" s="70"/>
      <c r="AE44" s="70"/>
      <c r="AF44" s="70"/>
      <c r="AG44" s="70"/>
    </row>
    <row r="45" spans="1:33" x14ac:dyDescent="0.2">
      <c r="A45" s="14" t="s">
        <v>34</v>
      </c>
      <c r="B45" s="84">
        <v>97390.137000000002</v>
      </c>
      <c r="C45" s="84">
        <v>14081.359</v>
      </c>
      <c r="D45" s="84">
        <v>101421.458</v>
      </c>
      <c r="E45" s="84">
        <v>37223.97</v>
      </c>
      <c r="F45" s="84">
        <v>18716.814999999999</v>
      </c>
      <c r="G45" s="84">
        <v>13964.538</v>
      </c>
      <c r="H45" s="84">
        <v>12486.691495999999</v>
      </c>
      <c r="I45" s="84">
        <v>11850.602999999999</v>
      </c>
      <c r="J45" s="84">
        <v>9920.8989999999994</v>
      </c>
      <c r="K45" s="84">
        <v>3531.7370000000001</v>
      </c>
      <c r="L45" s="84" t="s">
        <v>5</v>
      </c>
      <c r="M45" s="84">
        <v>126.765</v>
      </c>
      <c r="N45" s="84">
        <v>26408.101999999999</v>
      </c>
      <c r="O45" s="84">
        <v>9686.0759999999991</v>
      </c>
      <c r="P45" s="85">
        <v>122.071</v>
      </c>
      <c r="Q45" s="85">
        <v>90587.118999999992</v>
      </c>
      <c r="R45" s="70"/>
      <c r="S45" s="70"/>
      <c r="T45" s="70"/>
      <c r="U45" s="70"/>
      <c r="V45" s="70"/>
      <c r="W45" s="70"/>
      <c r="X45" s="70"/>
      <c r="Y45" s="70"/>
      <c r="Z45" s="70"/>
      <c r="AA45" s="70"/>
      <c r="AB45" s="70"/>
      <c r="AC45" s="70"/>
      <c r="AD45" s="70"/>
      <c r="AE45" s="70"/>
      <c r="AF45" s="70"/>
      <c r="AG45" s="70"/>
    </row>
    <row r="46" spans="1:33" x14ac:dyDescent="0.2">
      <c r="A46" s="14" t="s">
        <v>35</v>
      </c>
      <c r="B46" s="84">
        <v>16205.936</v>
      </c>
      <c r="C46" s="84">
        <v>2967.4180000000001</v>
      </c>
      <c r="D46" s="84">
        <v>115044.667</v>
      </c>
      <c r="E46" s="84">
        <v>31737.375</v>
      </c>
      <c r="F46" s="84">
        <v>15455.465</v>
      </c>
      <c r="G46" s="84">
        <v>14179.602000000001</v>
      </c>
      <c r="H46" s="84">
        <v>14391.319</v>
      </c>
      <c r="I46" s="84">
        <v>17926.845000000001</v>
      </c>
      <c r="J46" s="84">
        <v>1771.5229999999999</v>
      </c>
      <c r="K46" s="84">
        <v>801.923</v>
      </c>
      <c r="L46" s="84">
        <v>15.006</v>
      </c>
      <c r="M46" s="84">
        <v>14.612</v>
      </c>
      <c r="N46" s="84" t="s">
        <v>5</v>
      </c>
      <c r="O46" s="84" t="s">
        <v>5</v>
      </c>
      <c r="P46" s="85">
        <v>3972.424</v>
      </c>
      <c r="Q46" s="85">
        <v>71600.198999999979</v>
      </c>
      <c r="R46" s="70"/>
      <c r="S46" s="70"/>
      <c r="T46" s="70"/>
      <c r="U46" s="70"/>
      <c r="V46" s="70"/>
      <c r="W46" s="70"/>
      <c r="X46" s="70"/>
      <c r="Y46" s="70"/>
      <c r="Z46" s="70"/>
      <c r="AA46" s="70"/>
      <c r="AB46" s="70"/>
      <c r="AC46" s="70"/>
      <c r="AD46" s="70"/>
      <c r="AE46" s="70"/>
      <c r="AF46" s="70"/>
      <c r="AG46" s="70"/>
    </row>
    <row r="47" spans="1:33" x14ac:dyDescent="0.2">
      <c r="A47" s="14" t="s">
        <v>36</v>
      </c>
      <c r="B47" s="84">
        <v>260.89</v>
      </c>
      <c r="C47" s="84">
        <v>159.78200000000001</v>
      </c>
      <c r="D47" s="84">
        <v>8095.6440000000002</v>
      </c>
      <c r="E47" s="84">
        <v>3447.5320000000002</v>
      </c>
      <c r="F47" s="84" t="s">
        <v>5</v>
      </c>
      <c r="G47" s="84" t="s">
        <v>5</v>
      </c>
      <c r="H47" s="84" t="s">
        <v>5</v>
      </c>
      <c r="I47" s="84" t="s">
        <v>5</v>
      </c>
      <c r="J47" s="84">
        <v>108.9472</v>
      </c>
      <c r="K47" s="84">
        <v>50.39</v>
      </c>
      <c r="L47" s="84">
        <v>1020.77</v>
      </c>
      <c r="M47" s="84">
        <v>651.66999999999996</v>
      </c>
      <c r="N47" s="84">
        <v>97.822999999999993</v>
      </c>
      <c r="O47" s="84">
        <v>87.233000000000004</v>
      </c>
      <c r="P47" s="85">
        <v>1549.7329999999999</v>
      </c>
      <c r="Q47" s="85">
        <v>6066.5590000000002</v>
      </c>
      <c r="R47" s="70"/>
      <c r="S47" s="70"/>
      <c r="T47" s="70"/>
      <c r="U47" s="70"/>
      <c r="V47" s="70"/>
      <c r="W47" s="70"/>
      <c r="X47" s="70"/>
      <c r="Y47" s="70"/>
      <c r="Z47" s="70"/>
      <c r="AA47" s="70"/>
      <c r="AB47" s="70"/>
      <c r="AC47" s="70"/>
      <c r="AD47" s="70"/>
      <c r="AE47" s="70"/>
      <c r="AF47" s="70"/>
      <c r="AG47" s="70"/>
    </row>
    <row r="48" spans="1:33" x14ac:dyDescent="0.2">
      <c r="A48" s="14" t="s">
        <v>37</v>
      </c>
      <c r="B48" s="84">
        <v>26.52</v>
      </c>
      <c r="C48" s="84">
        <v>2.827</v>
      </c>
      <c r="D48" s="84">
        <v>31155.518</v>
      </c>
      <c r="E48" s="84">
        <v>9261.5400000000009</v>
      </c>
      <c r="F48" s="84" t="s">
        <v>5</v>
      </c>
      <c r="G48" s="84" t="s">
        <v>5</v>
      </c>
      <c r="H48" s="84" t="s">
        <v>5</v>
      </c>
      <c r="I48" s="84" t="s">
        <v>5</v>
      </c>
      <c r="J48" s="84" t="s">
        <v>5</v>
      </c>
      <c r="K48" s="84" t="s">
        <v>5</v>
      </c>
      <c r="L48" s="84" t="s">
        <v>5</v>
      </c>
      <c r="M48" s="84">
        <v>1518.3330000000001</v>
      </c>
      <c r="N48" s="84" t="s">
        <v>5</v>
      </c>
      <c r="O48" s="84" t="s">
        <v>5</v>
      </c>
      <c r="P48" s="85">
        <v>6996.2089999999998</v>
      </c>
      <c r="Q48" s="85">
        <v>17836.269</v>
      </c>
      <c r="R48" s="70"/>
      <c r="S48" s="70"/>
      <c r="T48" s="70"/>
      <c r="U48" s="70"/>
      <c r="V48" s="70"/>
      <c r="W48" s="70"/>
      <c r="X48" s="70"/>
      <c r="Y48" s="70"/>
      <c r="Z48" s="70"/>
      <c r="AA48" s="70"/>
      <c r="AB48" s="70"/>
      <c r="AC48" s="70"/>
      <c r="AD48" s="70"/>
      <c r="AE48" s="70"/>
      <c r="AF48" s="70"/>
      <c r="AG48" s="70"/>
    </row>
    <row r="49" spans="1:33" x14ac:dyDescent="0.2">
      <c r="A49" s="14" t="s">
        <v>201</v>
      </c>
      <c r="B49" s="84" t="s">
        <v>5</v>
      </c>
      <c r="C49" s="84" t="s">
        <v>5</v>
      </c>
      <c r="D49" s="84">
        <v>6772.1310000000003</v>
      </c>
      <c r="E49" s="84">
        <v>3874.6819999999998</v>
      </c>
      <c r="F49" s="84" t="s">
        <v>5</v>
      </c>
      <c r="G49" s="84" t="s">
        <v>5</v>
      </c>
      <c r="H49" s="84" t="s">
        <v>5</v>
      </c>
      <c r="I49" s="84" t="s">
        <v>5</v>
      </c>
      <c r="J49" s="84" t="s">
        <v>5</v>
      </c>
      <c r="K49" s="84" t="s">
        <v>5</v>
      </c>
      <c r="L49" s="84" t="s">
        <v>5</v>
      </c>
      <c r="M49" s="84" t="s">
        <v>5</v>
      </c>
      <c r="N49" s="84" t="s">
        <v>5</v>
      </c>
      <c r="O49" s="84" t="s">
        <v>5</v>
      </c>
      <c r="P49" s="85">
        <v>7437.268</v>
      </c>
      <c r="Q49" s="85">
        <v>11328.56</v>
      </c>
      <c r="R49" s="70"/>
      <c r="S49" s="70"/>
      <c r="T49" s="70"/>
      <c r="U49" s="70"/>
      <c r="V49" s="70"/>
      <c r="W49" s="70"/>
      <c r="X49" s="70"/>
      <c r="Y49" s="70"/>
      <c r="Z49" s="70"/>
      <c r="AA49" s="70"/>
      <c r="AB49" s="70"/>
      <c r="AC49" s="70"/>
      <c r="AD49" s="70"/>
      <c r="AE49" s="70"/>
      <c r="AF49" s="70"/>
      <c r="AG49" s="70"/>
    </row>
    <row r="50" spans="1:33" x14ac:dyDescent="0.2">
      <c r="A50" s="14" t="s">
        <v>202</v>
      </c>
      <c r="B50" s="84">
        <v>33</v>
      </c>
      <c r="C50" s="84">
        <v>26.689</v>
      </c>
      <c r="D50" s="84">
        <v>186191.53709999999</v>
      </c>
      <c r="E50" s="84">
        <v>147608.128</v>
      </c>
      <c r="F50" s="84" t="s">
        <v>5</v>
      </c>
      <c r="G50" s="84" t="s">
        <v>5</v>
      </c>
      <c r="H50" s="84">
        <v>5282.5051900000008</v>
      </c>
      <c r="I50" s="84">
        <v>4008.578</v>
      </c>
      <c r="J50" s="84">
        <v>47621.574999999997</v>
      </c>
      <c r="K50" s="84">
        <v>18120.449000000001</v>
      </c>
      <c r="L50" s="84">
        <v>83.563999999999993</v>
      </c>
      <c r="M50" s="84">
        <v>209.755</v>
      </c>
      <c r="N50" s="84">
        <v>5917.8639999999996</v>
      </c>
      <c r="O50" s="84">
        <v>2822.4180000000001</v>
      </c>
      <c r="P50" s="85">
        <v>10814.579</v>
      </c>
      <c r="Q50" s="85">
        <v>183610.59600000002</v>
      </c>
      <c r="R50" s="70"/>
      <c r="S50" s="70"/>
      <c r="T50" s="70"/>
      <c r="U50" s="70"/>
      <c r="V50" s="70"/>
      <c r="W50" s="70"/>
      <c r="X50" s="70"/>
      <c r="Y50" s="70"/>
      <c r="Z50" s="70"/>
      <c r="AA50" s="70"/>
      <c r="AB50" s="70"/>
      <c r="AC50" s="70"/>
      <c r="AD50" s="70"/>
      <c r="AE50" s="70"/>
      <c r="AF50" s="70"/>
      <c r="AG50" s="70"/>
    </row>
    <row r="51" spans="1:33" x14ac:dyDescent="0.2">
      <c r="A51" s="14" t="s">
        <v>371</v>
      </c>
      <c r="B51" s="84" t="s">
        <v>5</v>
      </c>
      <c r="C51" s="84" t="s">
        <v>5</v>
      </c>
      <c r="D51" s="84" t="s">
        <v>5</v>
      </c>
      <c r="E51" s="84" t="s">
        <v>5</v>
      </c>
      <c r="F51" s="84" t="s">
        <v>5</v>
      </c>
      <c r="G51" s="84" t="s">
        <v>5</v>
      </c>
      <c r="H51" s="84" t="s">
        <v>5</v>
      </c>
      <c r="I51" s="84" t="s">
        <v>5</v>
      </c>
      <c r="J51" s="84" t="s">
        <v>5</v>
      </c>
      <c r="K51" s="84" t="s">
        <v>5</v>
      </c>
      <c r="L51" s="84" t="s">
        <v>5</v>
      </c>
      <c r="M51" s="84" t="s">
        <v>5</v>
      </c>
      <c r="N51" s="84" t="s">
        <v>5</v>
      </c>
      <c r="O51" s="84" t="s">
        <v>5</v>
      </c>
      <c r="P51" s="85">
        <v>3925.761</v>
      </c>
      <c r="Q51" s="85">
        <v>3925.761</v>
      </c>
      <c r="R51" s="70"/>
      <c r="S51" s="70"/>
      <c r="T51" s="70"/>
      <c r="U51" s="70"/>
      <c r="V51" s="70"/>
      <c r="W51" s="70"/>
      <c r="X51" s="70"/>
      <c r="Y51" s="70"/>
      <c r="Z51" s="70"/>
      <c r="AA51" s="70"/>
      <c r="AB51" s="70"/>
      <c r="AC51" s="70"/>
      <c r="AD51" s="70"/>
      <c r="AE51" s="70"/>
      <c r="AF51" s="70"/>
      <c r="AG51" s="70"/>
    </row>
    <row r="52" spans="1:33" x14ac:dyDescent="0.2">
      <c r="A52" s="14" t="s">
        <v>39</v>
      </c>
      <c r="B52" s="84">
        <v>182.12</v>
      </c>
      <c r="C52" s="84">
        <v>111.242</v>
      </c>
      <c r="D52" s="84">
        <v>9286.7189999999991</v>
      </c>
      <c r="E52" s="84">
        <v>4041.5059999999999</v>
      </c>
      <c r="F52" s="84" t="s">
        <v>5</v>
      </c>
      <c r="G52" s="84" t="s">
        <v>5</v>
      </c>
      <c r="H52" s="84" t="s">
        <v>5</v>
      </c>
      <c r="I52" s="84" t="s">
        <v>5</v>
      </c>
      <c r="J52" s="84">
        <v>25.893000000000001</v>
      </c>
      <c r="K52" s="84">
        <v>7.0010000000000003</v>
      </c>
      <c r="L52" s="84">
        <v>188.86199999999999</v>
      </c>
      <c r="M52" s="84">
        <v>250.702</v>
      </c>
      <c r="N52" s="84">
        <v>80.013000000000005</v>
      </c>
      <c r="O52" s="84">
        <v>82.093000000000004</v>
      </c>
      <c r="P52" s="85">
        <v>715.15800000000002</v>
      </c>
      <c r="Q52" s="85">
        <v>5292.84</v>
      </c>
      <c r="R52" s="70"/>
      <c r="S52" s="70"/>
      <c r="T52" s="70"/>
      <c r="U52" s="70"/>
      <c r="V52" s="70"/>
      <c r="W52" s="70"/>
      <c r="X52" s="70"/>
      <c r="Y52" s="70"/>
      <c r="Z52" s="70"/>
      <c r="AA52" s="70"/>
      <c r="AB52" s="70"/>
      <c r="AC52" s="70"/>
      <c r="AD52" s="70"/>
      <c r="AE52" s="70"/>
      <c r="AF52" s="70"/>
      <c r="AG52" s="70"/>
    </row>
    <row r="53" spans="1:33" x14ac:dyDescent="0.2">
      <c r="A53" s="14" t="s">
        <v>234</v>
      </c>
      <c r="B53" s="84">
        <v>20788.348000000002</v>
      </c>
      <c r="C53" s="84">
        <v>5468.3379999999997</v>
      </c>
      <c r="D53" s="84">
        <v>140155.72330000001</v>
      </c>
      <c r="E53" s="84">
        <v>45974.423000000003</v>
      </c>
      <c r="F53" s="84">
        <v>3720.7330000000002</v>
      </c>
      <c r="G53" s="84">
        <v>1786.894</v>
      </c>
      <c r="H53" s="84">
        <v>11164.701936000001</v>
      </c>
      <c r="I53" s="84">
        <v>6025.2730000000001</v>
      </c>
      <c r="J53" s="84">
        <v>22123.847000000002</v>
      </c>
      <c r="K53" s="84">
        <v>8097.22</v>
      </c>
      <c r="L53" s="84" t="s">
        <v>5</v>
      </c>
      <c r="M53" s="84" t="s">
        <v>5</v>
      </c>
      <c r="N53" s="84" t="s">
        <v>5</v>
      </c>
      <c r="O53" s="84" t="s">
        <v>5</v>
      </c>
      <c r="P53" s="85">
        <v>1017.528</v>
      </c>
      <c r="Q53" s="85">
        <v>68369.676000000007</v>
      </c>
      <c r="R53" s="70"/>
      <c r="S53" s="70"/>
      <c r="T53" s="70"/>
      <c r="U53" s="70"/>
      <c r="V53" s="70"/>
      <c r="W53" s="70"/>
      <c r="X53" s="70"/>
      <c r="Y53" s="70"/>
      <c r="Z53" s="70"/>
      <c r="AA53" s="70"/>
      <c r="AB53" s="70"/>
      <c r="AC53" s="70"/>
      <c r="AD53" s="70"/>
      <c r="AE53" s="70"/>
      <c r="AF53" s="70"/>
      <c r="AG53" s="70"/>
    </row>
    <row r="54" spans="1:33" x14ac:dyDescent="0.2">
      <c r="A54" s="14" t="s">
        <v>208</v>
      </c>
      <c r="B54" s="84">
        <v>108.24000000208616</v>
      </c>
      <c r="C54" s="84">
        <v>85.785999999847263</v>
      </c>
      <c r="D54" s="84">
        <v>7839.684399999911</v>
      </c>
      <c r="E54" s="84">
        <v>3981.2719999999972</v>
      </c>
      <c r="F54" s="84">
        <v>1492.0050000001211</v>
      </c>
      <c r="G54" s="84">
        <v>1321.2070000000531</v>
      </c>
      <c r="H54" s="84">
        <v>3365.1250069999696</v>
      </c>
      <c r="I54" s="84">
        <v>3415.3580000000657</v>
      </c>
      <c r="J54" s="84">
        <v>323.71999999997206</v>
      </c>
      <c r="K54" s="84">
        <v>162.47199999995064</v>
      </c>
      <c r="L54" s="84">
        <v>666.04679999999644</v>
      </c>
      <c r="M54" s="84">
        <v>739.81099999989965</v>
      </c>
      <c r="N54" s="84">
        <v>3853.6639999999898</v>
      </c>
      <c r="O54" s="84">
        <v>751.26499999999942</v>
      </c>
      <c r="P54" s="85">
        <v>2676.7929999998887</v>
      </c>
      <c r="Q54" s="85">
        <v>2676.7929999998887</v>
      </c>
      <c r="R54" s="70"/>
      <c r="S54" s="70"/>
      <c r="T54" s="70"/>
      <c r="U54" s="70"/>
      <c r="V54" s="70"/>
      <c r="W54" s="70"/>
      <c r="X54" s="70"/>
      <c r="Y54" s="70"/>
      <c r="Z54" s="70"/>
      <c r="AA54" s="70"/>
      <c r="AB54" s="70"/>
      <c r="AC54" s="70"/>
      <c r="AD54" s="70"/>
      <c r="AE54" s="70"/>
      <c r="AF54" s="70"/>
      <c r="AG54" s="70"/>
    </row>
    <row r="55" spans="1:33" x14ac:dyDescent="0.2">
      <c r="A55" s="27" t="s">
        <v>41</v>
      </c>
      <c r="B55" s="53">
        <v>16003738.091</v>
      </c>
      <c r="C55" s="53">
        <v>2059304.0079999999</v>
      </c>
      <c r="D55" s="53">
        <v>1652569.6543000001</v>
      </c>
      <c r="E55" s="53">
        <v>750988.25800000003</v>
      </c>
      <c r="F55" s="53">
        <v>896530.61900000006</v>
      </c>
      <c r="G55" s="53">
        <v>627971.67599999998</v>
      </c>
      <c r="H55" s="53">
        <v>339346.82718299999</v>
      </c>
      <c r="I55" s="53">
        <v>299939.03000000003</v>
      </c>
      <c r="J55" s="53">
        <v>561470.6031999999</v>
      </c>
      <c r="K55" s="53">
        <v>229862.44699999993</v>
      </c>
      <c r="L55" s="53">
        <v>62684.301199999987</v>
      </c>
      <c r="M55" s="53">
        <v>142298.99799999999</v>
      </c>
      <c r="N55" s="53">
        <v>217843.51800000004</v>
      </c>
      <c r="O55" s="53">
        <v>78915.476999999999</v>
      </c>
      <c r="P55" s="54">
        <v>439803.31999999989</v>
      </c>
      <c r="Q55" s="54">
        <v>4629083.2139999997</v>
      </c>
      <c r="R55" s="70"/>
      <c r="S55" s="70"/>
      <c r="T55" s="70"/>
      <c r="U55" s="70"/>
      <c r="V55" s="70"/>
      <c r="W55" s="70"/>
      <c r="X55" s="70"/>
      <c r="Y55" s="70"/>
      <c r="Z55" s="70"/>
      <c r="AA55" s="70"/>
      <c r="AB55" s="70"/>
      <c r="AC55" s="70"/>
      <c r="AD55" s="70"/>
      <c r="AE55" s="70"/>
      <c r="AF55" s="70"/>
      <c r="AG55" s="70"/>
    </row>
    <row r="56" spans="1:33" x14ac:dyDescent="0.2">
      <c r="B56" s="83"/>
      <c r="C56" s="83"/>
      <c r="D56" s="83"/>
      <c r="E56" s="83"/>
      <c r="F56" s="83"/>
      <c r="G56" s="83"/>
      <c r="H56" s="83"/>
      <c r="I56" s="83"/>
      <c r="J56" s="83"/>
      <c r="K56" s="83"/>
      <c r="L56" s="83"/>
      <c r="M56" s="83"/>
      <c r="N56" s="83"/>
      <c r="O56" s="83"/>
      <c r="P56" s="82"/>
      <c r="Q56" s="82"/>
    </row>
    <row r="57" spans="1:33" x14ac:dyDescent="0.2">
      <c r="A57" s="5" t="s">
        <v>54</v>
      </c>
    </row>
    <row r="58" spans="1:33" x14ac:dyDescent="0.2">
      <c r="A58" s="31" t="s">
        <v>354</v>
      </c>
    </row>
    <row r="59" spans="1:33" x14ac:dyDescent="0.2">
      <c r="A59" s="6"/>
    </row>
    <row r="60" spans="1:33" x14ac:dyDescent="0.2">
      <c r="A60" s="2" t="s">
        <v>53</v>
      </c>
    </row>
    <row r="61" spans="1:33" x14ac:dyDescent="0.2">
      <c r="A61" s="3" t="s">
        <v>62</v>
      </c>
    </row>
    <row r="62" spans="1:33" x14ac:dyDescent="0.2">
      <c r="A62" s="3" t="s">
        <v>75</v>
      </c>
    </row>
    <row r="63" spans="1:33" x14ac:dyDescent="0.2">
      <c r="A63" s="3" t="s">
        <v>63</v>
      </c>
    </row>
    <row r="64" spans="1:33" x14ac:dyDescent="0.2">
      <c r="A64" s="3" t="s">
        <v>224</v>
      </c>
    </row>
    <row r="65" spans="1:1" x14ac:dyDescent="0.2">
      <c r="A65" s="3" t="s">
        <v>210</v>
      </c>
    </row>
    <row r="66" spans="1:1" x14ac:dyDescent="0.2">
      <c r="A66" s="3" t="s">
        <v>211</v>
      </c>
    </row>
    <row r="67" spans="1:1" x14ac:dyDescent="0.2">
      <c r="A67" s="3" t="s">
        <v>225</v>
      </c>
    </row>
    <row r="68" spans="1:1" x14ac:dyDescent="0.2">
      <c r="A68" s="3" t="s">
        <v>213</v>
      </c>
    </row>
    <row r="69" spans="1:1" x14ac:dyDescent="0.2">
      <c r="A69" s="3" t="s">
        <v>357</v>
      </c>
    </row>
    <row r="70" spans="1:1" x14ac:dyDescent="0.2">
      <c r="A70" s="3" t="s">
        <v>358</v>
      </c>
    </row>
    <row r="71" spans="1:1" x14ac:dyDescent="0.2">
      <c r="A71" s="3"/>
    </row>
    <row r="72" spans="1:1" x14ac:dyDescent="0.2">
      <c r="A72" s="7" t="s">
        <v>226</v>
      </c>
    </row>
    <row r="73" spans="1:1" x14ac:dyDescent="0.2">
      <c r="A73" s="6" t="s">
        <v>220</v>
      </c>
    </row>
    <row r="74" spans="1:1" x14ac:dyDescent="0.2">
      <c r="A74" s="4" t="s">
        <v>221</v>
      </c>
    </row>
    <row r="75" spans="1:1" x14ac:dyDescent="0.2">
      <c r="A75" s="3" t="s">
        <v>222</v>
      </c>
    </row>
  </sheetData>
  <mergeCells count="8">
    <mergeCell ref="L3:M3"/>
    <mergeCell ref="N3:O3"/>
    <mergeCell ref="A3:A5"/>
    <mergeCell ref="B3:C3"/>
    <mergeCell ref="D3:E3"/>
    <mergeCell ref="F3:G3"/>
    <mergeCell ref="H3:I3"/>
    <mergeCell ref="J3:K3"/>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64"/>
  <sheetViews>
    <sheetView zoomScaleNormal="100" workbookViewId="0">
      <selection activeCell="R18" sqref="R18"/>
    </sheetView>
  </sheetViews>
  <sheetFormatPr defaultRowHeight="12.75" x14ac:dyDescent="0.2"/>
  <cols>
    <col min="1" max="1" width="30.7109375" customWidth="1"/>
    <col min="2" max="17" width="9.7109375" customWidth="1"/>
  </cols>
  <sheetData>
    <row r="1" spans="1:35" ht="16.5" x14ac:dyDescent="0.2">
      <c r="A1" s="1" t="s">
        <v>359</v>
      </c>
    </row>
    <row r="3" spans="1:35" ht="31.5" x14ac:dyDescent="0.2">
      <c r="A3" s="103" t="s">
        <v>47</v>
      </c>
      <c r="B3" s="105" t="s">
        <v>48</v>
      </c>
      <c r="C3" s="105"/>
      <c r="D3" s="106" t="s">
        <v>72</v>
      </c>
      <c r="E3" s="106"/>
      <c r="F3" s="105" t="s">
        <v>49</v>
      </c>
      <c r="G3" s="105"/>
      <c r="H3" s="105" t="s">
        <v>215</v>
      </c>
      <c r="I3" s="105"/>
      <c r="J3" s="105" t="s">
        <v>0</v>
      </c>
      <c r="K3" s="105"/>
      <c r="L3" s="102" t="s">
        <v>1</v>
      </c>
      <c r="M3" s="102"/>
      <c r="N3" s="102" t="s">
        <v>356</v>
      </c>
      <c r="O3" s="102"/>
      <c r="P3" s="32" t="s">
        <v>206</v>
      </c>
      <c r="Q3" s="32" t="s">
        <v>207</v>
      </c>
    </row>
    <row r="4" spans="1:35"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t="s">
        <v>64</v>
      </c>
    </row>
    <row r="5" spans="1:35"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t="s">
        <v>3</v>
      </c>
    </row>
    <row r="6" spans="1:35" x14ac:dyDescent="0.2">
      <c r="A6" s="3" t="s">
        <v>239</v>
      </c>
      <c r="B6" s="51" t="s">
        <v>5</v>
      </c>
      <c r="C6" s="51" t="s">
        <v>5</v>
      </c>
      <c r="D6" s="51">
        <v>1118</v>
      </c>
      <c r="E6" s="51">
        <v>529</v>
      </c>
      <c r="F6" s="51" t="s">
        <v>5</v>
      </c>
      <c r="G6" s="51" t="s">
        <v>5</v>
      </c>
      <c r="H6" s="51">
        <v>2</v>
      </c>
      <c r="I6" s="51">
        <v>10</v>
      </c>
      <c r="J6" s="51" t="s">
        <v>5</v>
      </c>
      <c r="K6" s="51" t="s">
        <v>5</v>
      </c>
      <c r="L6" s="51">
        <v>281</v>
      </c>
      <c r="M6" s="51">
        <v>283</v>
      </c>
      <c r="N6" s="51" t="s">
        <v>5</v>
      </c>
      <c r="O6" s="51" t="s">
        <v>5</v>
      </c>
      <c r="P6" s="51">
        <v>305</v>
      </c>
      <c r="Q6" s="51">
        <v>1127</v>
      </c>
      <c r="R6" s="70"/>
      <c r="S6" s="70"/>
      <c r="T6" s="70"/>
      <c r="U6" s="70"/>
      <c r="V6" s="70"/>
      <c r="W6" s="70"/>
      <c r="X6" s="70"/>
      <c r="Y6" s="70"/>
      <c r="Z6" s="70"/>
      <c r="AA6" s="70"/>
      <c r="AB6" s="70"/>
      <c r="AC6" s="70"/>
      <c r="AD6" s="70"/>
      <c r="AE6" s="70"/>
      <c r="AF6" s="70"/>
      <c r="AG6" s="70"/>
      <c r="AH6" s="70"/>
      <c r="AI6" s="70"/>
    </row>
    <row r="7" spans="1:35" x14ac:dyDescent="0.2">
      <c r="A7" s="3" t="s">
        <v>6</v>
      </c>
      <c r="B7" s="51">
        <v>922</v>
      </c>
      <c r="C7" s="51">
        <v>640</v>
      </c>
      <c r="D7" s="51">
        <v>222758</v>
      </c>
      <c r="E7" s="51">
        <v>157122</v>
      </c>
      <c r="F7" s="51">
        <v>93301</v>
      </c>
      <c r="G7" s="51">
        <v>75369</v>
      </c>
      <c r="H7" s="51">
        <v>123414</v>
      </c>
      <c r="I7" s="51">
        <v>111236</v>
      </c>
      <c r="J7" s="51">
        <v>6229</v>
      </c>
      <c r="K7" s="51">
        <v>2480</v>
      </c>
      <c r="L7" s="51">
        <v>29837</v>
      </c>
      <c r="M7" s="51">
        <v>35395</v>
      </c>
      <c r="N7" s="51">
        <v>295698</v>
      </c>
      <c r="O7" s="51">
        <v>9524</v>
      </c>
      <c r="P7" s="51">
        <v>286903</v>
      </c>
      <c r="Q7" s="51">
        <v>678669</v>
      </c>
      <c r="R7" s="70"/>
      <c r="S7" s="70"/>
      <c r="T7" s="70"/>
      <c r="U7" s="70"/>
      <c r="V7" s="70"/>
      <c r="W7" s="70"/>
      <c r="X7" s="70"/>
      <c r="Y7" s="70"/>
      <c r="Z7" s="70"/>
      <c r="AA7" s="70"/>
      <c r="AB7" s="70"/>
      <c r="AC7" s="70"/>
      <c r="AD7" s="70"/>
      <c r="AE7" s="70"/>
      <c r="AF7" s="70"/>
      <c r="AG7" s="70"/>
      <c r="AH7" s="70"/>
      <c r="AI7" s="70"/>
    </row>
    <row r="8" spans="1:35" x14ac:dyDescent="0.2">
      <c r="A8" s="3" t="s">
        <v>7</v>
      </c>
      <c r="B8" s="51" t="s">
        <v>5</v>
      </c>
      <c r="C8" s="51" t="s">
        <v>5</v>
      </c>
      <c r="D8" s="51">
        <v>166</v>
      </c>
      <c r="E8" s="51">
        <v>160</v>
      </c>
      <c r="F8" s="51">
        <v>4333</v>
      </c>
      <c r="G8" s="51">
        <v>3741</v>
      </c>
      <c r="H8" s="51" t="s">
        <v>5</v>
      </c>
      <c r="I8" s="51" t="s">
        <v>5</v>
      </c>
      <c r="J8" s="51" t="s">
        <v>5</v>
      </c>
      <c r="K8" s="51" t="s">
        <v>5</v>
      </c>
      <c r="L8" s="51" t="s">
        <v>5</v>
      </c>
      <c r="M8" s="51" t="s">
        <v>5</v>
      </c>
      <c r="N8" s="51" t="s">
        <v>5</v>
      </c>
      <c r="O8" s="51" t="s">
        <v>5</v>
      </c>
      <c r="P8" s="51">
        <v>143</v>
      </c>
      <c r="Q8" s="51">
        <v>4043</v>
      </c>
      <c r="R8" s="70"/>
      <c r="S8" s="70"/>
      <c r="T8" s="70"/>
      <c r="U8" s="70"/>
      <c r="V8" s="70"/>
      <c r="W8" s="70"/>
      <c r="X8" s="70"/>
      <c r="Y8" s="70"/>
      <c r="Z8" s="70"/>
      <c r="AA8" s="70"/>
      <c r="AB8" s="70"/>
      <c r="AC8" s="70"/>
      <c r="AD8" s="70"/>
      <c r="AE8" s="70"/>
      <c r="AF8" s="70"/>
      <c r="AG8" s="70"/>
      <c r="AH8" s="70"/>
      <c r="AI8" s="70"/>
    </row>
    <row r="9" spans="1:35" x14ac:dyDescent="0.2">
      <c r="A9" s="3" t="s">
        <v>201</v>
      </c>
      <c r="B9" s="51" t="s">
        <v>5</v>
      </c>
      <c r="C9" s="51" t="s">
        <v>5</v>
      </c>
      <c r="D9" s="51">
        <v>2163</v>
      </c>
      <c r="E9" s="51">
        <v>1528</v>
      </c>
      <c r="F9" s="51" t="s">
        <v>5</v>
      </c>
      <c r="G9" s="51" t="s">
        <v>5</v>
      </c>
      <c r="H9" s="51">
        <v>2</v>
      </c>
      <c r="I9" s="51">
        <v>5</v>
      </c>
      <c r="J9" s="51" t="s">
        <v>5</v>
      </c>
      <c r="K9" s="51" t="s">
        <v>5</v>
      </c>
      <c r="L9" s="51" t="s">
        <v>5</v>
      </c>
      <c r="M9" s="51">
        <v>5</v>
      </c>
      <c r="N9" s="51" t="s">
        <v>5</v>
      </c>
      <c r="O9" s="51" t="s">
        <v>5</v>
      </c>
      <c r="P9" s="51">
        <v>1533</v>
      </c>
      <c r="Q9" s="51">
        <v>3072</v>
      </c>
      <c r="R9" s="70"/>
      <c r="S9" s="70"/>
      <c r="T9" s="70"/>
      <c r="U9" s="70"/>
      <c r="V9" s="70"/>
      <c r="W9" s="70"/>
      <c r="X9" s="70"/>
      <c r="Y9" s="70"/>
      <c r="Z9" s="70"/>
      <c r="AA9" s="70"/>
      <c r="AB9" s="70"/>
      <c r="AC9" s="70"/>
      <c r="AD9" s="70"/>
      <c r="AE9" s="70"/>
      <c r="AF9" s="70"/>
      <c r="AG9" s="70"/>
      <c r="AH9" s="70"/>
      <c r="AI9" s="70"/>
    </row>
    <row r="10" spans="1:35" x14ac:dyDescent="0.2">
      <c r="A10" s="3" t="s">
        <v>9</v>
      </c>
      <c r="B10" s="51" t="s">
        <v>5</v>
      </c>
      <c r="C10" s="51" t="s">
        <v>5</v>
      </c>
      <c r="D10" s="51">
        <v>306</v>
      </c>
      <c r="E10" s="51">
        <v>177</v>
      </c>
      <c r="F10" s="51" t="s">
        <v>5</v>
      </c>
      <c r="G10" s="51" t="s">
        <v>5</v>
      </c>
      <c r="H10" s="51">
        <v>1</v>
      </c>
      <c r="I10" s="51">
        <v>5</v>
      </c>
      <c r="J10" s="51">
        <v>3009</v>
      </c>
      <c r="K10" s="51">
        <v>1076</v>
      </c>
      <c r="L10" s="51" t="s">
        <v>5</v>
      </c>
      <c r="M10" s="51">
        <v>2</v>
      </c>
      <c r="N10" s="51">
        <v>6</v>
      </c>
      <c r="O10" s="51">
        <v>4</v>
      </c>
      <c r="P10" s="51">
        <v>1631</v>
      </c>
      <c r="Q10" s="51">
        <v>2897</v>
      </c>
      <c r="R10" s="70"/>
      <c r="S10" s="70"/>
      <c r="T10" s="70"/>
      <c r="U10" s="70"/>
      <c r="V10" s="70"/>
      <c r="W10" s="70"/>
      <c r="X10" s="70"/>
      <c r="Y10" s="70"/>
      <c r="Z10" s="70"/>
      <c r="AA10" s="70"/>
      <c r="AB10" s="70"/>
      <c r="AC10" s="70"/>
      <c r="AD10" s="70"/>
      <c r="AE10" s="70"/>
      <c r="AF10" s="70"/>
      <c r="AG10" s="70"/>
      <c r="AH10" s="70"/>
      <c r="AI10" s="70"/>
    </row>
    <row r="11" spans="1:35" x14ac:dyDescent="0.2">
      <c r="A11" s="3" t="s">
        <v>238</v>
      </c>
      <c r="B11" s="51">
        <v>12393525</v>
      </c>
      <c r="C11" s="51">
        <v>1848613</v>
      </c>
      <c r="D11" s="51">
        <v>462919</v>
      </c>
      <c r="E11" s="51">
        <v>148571</v>
      </c>
      <c r="F11" s="51">
        <v>254065</v>
      </c>
      <c r="G11" s="51">
        <v>153123</v>
      </c>
      <c r="H11" s="51">
        <v>47070</v>
      </c>
      <c r="I11" s="51">
        <v>47712</v>
      </c>
      <c r="J11" s="51">
        <v>49976</v>
      </c>
      <c r="K11" s="51">
        <v>19819</v>
      </c>
      <c r="L11" s="51">
        <v>44</v>
      </c>
      <c r="M11" s="51">
        <v>81</v>
      </c>
      <c r="N11" s="51">
        <v>784</v>
      </c>
      <c r="O11" s="51">
        <v>158</v>
      </c>
      <c r="P11" s="51">
        <v>13468</v>
      </c>
      <c r="Q11" s="51">
        <v>2231546</v>
      </c>
      <c r="R11" s="70"/>
      <c r="S11" s="70"/>
      <c r="T11" s="70"/>
      <c r="U11" s="70"/>
      <c r="V11" s="70"/>
      <c r="W11" s="70"/>
      <c r="X11" s="70"/>
      <c r="Y11" s="70"/>
      <c r="Z11" s="70"/>
      <c r="AA11" s="70"/>
      <c r="AB11" s="70"/>
      <c r="AC11" s="70"/>
      <c r="AD11" s="70"/>
      <c r="AE11" s="70"/>
      <c r="AF11" s="70"/>
      <c r="AG11" s="70"/>
      <c r="AH11" s="70"/>
      <c r="AI11" s="70"/>
    </row>
    <row r="12" spans="1:35" x14ac:dyDescent="0.2">
      <c r="A12" s="3" t="s">
        <v>11</v>
      </c>
      <c r="B12" s="51">
        <v>189</v>
      </c>
      <c r="C12" s="51">
        <v>112</v>
      </c>
      <c r="D12" s="51">
        <v>4182</v>
      </c>
      <c r="E12" s="51">
        <v>1677</v>
      </c>
      <c r="F12" s="51" t="s">
        <v>5</v>
      </c>
      <c r="G12" s="51" t="s">
        <v>5</v>
      </c>
      <c r="H12" s="51">
        <v>115</v>
      </c>
      <c r="I12" s="51">
        <v>393</v>
      </c>
      <c r="J12" s="51">
        <v>18</v>
      </c>
      <c r="K12" s="51">
        <v>9</v>
      </c>
      <c r="L12" s="51">
        <v>1153</v>
      </c>
      <c r="M12" s="51">
        <v>729</v>
      </c>
      <c r="N12" s="51">
        <v>277</v>
      </c>
      <c r="O12" s="51">
        <v>68</v>
      </c>
      <c r="P12" s="51">
        <v>2177</v>
      </c>
      <c r="Q12" s="51">
        <v>5165</v>
      </c>
      <c r="R12" s="70"/>
      <c r="S12" s="70"/>
      <c r="T12" s="70"/>
      <c r="U12" s="70"/>
      <c r="V12" s="70"/>
      <c r="W12" s="70"/>
      <c r="X12" s="70"/>
      <c r="Y12" s="70"/>
      <c r="Z12" s="70"/>
      <c r="AA12" s="70"/>
      <c r="AB12" s="70"/>
      <c r="AC12" s="70"/>
      <c r="AD12" s="70"/>
      <c r="AE12" s="70"/>
      <c r="AF12" s="70"/>
      <c r="AG12" s="70"/>
      <c r="AH12" s="70"/>
      <c r="AI12" s="70"/>
    </row>
    <row r="13" spans="1:35" x14ac:dyDescent="0.2">
      <c r="A13" s="3" t="s">
        <v>12</v>
      </c>
      <c r="B13" s="51" t="s">
        <v>5</v>
      </c>
      <c r="C13" s="51" t="s">
        <v>5</v>
      </c>
      <c r="D13" s="51" t="s">
        <v>5</v>
      </c>
      <c r="E13" s="51" t="s">
        <v>5</v>
      </c>
      <c r="F13" s="51" t="s">
        <v>5</v>
      </c>
      <c r="G13" s="51" t="s">
        <v>5</v>
      </c>
      <c r="H13" s="51" t="s">
        <v>5</v>
      </c>
      <c r="I13" s="51" t="s">
        <v>5</v>
      </c>
      <c r="J13" s="51" t="s">
        <v>5</v>
      </c>
      <c r="K13" s="51" t="s">
        <v>5</v>
      </c>
      <c r="L13" s="51" t="s">
        <v>5</v>
      </c>
      <c r="M13" s="51" t="s">
        <v>5</v>
      </c>
      <c r="N13" s="51" t="s">
        <v>5</v>
      </c>
      <c r="O13" s="51" t="s">
        <v>5</v>
      </c>
      <c r="P13" s="51">
        <v>75</v>
      </c>
      <c r="Q13" s="51">
        <v>75</v>
      </c>
      <c r="R13" s="70"/>
      <c r="S13" s="70"/>
      <c r="T13" s="70"/>
      <c r="U13" s="70"/>
      <c r="V13" s="70"/>
      <c r="W13" s="70"/>
      <c r="X13" s="70"/>
      <c r="Y13" s="70"/>
      <c r="Z13" s="70"/>
      <c r="AA13" s="70"/>
      <c r="AB13" s="70"/>
      <c r="AC13" s="70"/>
      <c r="AD13" s="70"/>
      <c r="AE13" s="70"/>
      <c r="AF13" s="70"/>
      <c r="AG13" s="70"/>
      <c r="AH13" s="70"/>
      <c r="AI13" s="70"/>
    </row>
    <row r="14" spans="1:35" x14ac:dyDescent="0.2">
      <c r="A14" s="3" t="s">
        <v>13</v>
      </c>
      <c r="B14" s="51">
        <v>126</v>
      </c>
      <c r="C14" s="51">
        <v>350</v>
      </c>
      <c r="D14" s="51">
        <v>14751</v>
      </c>
      <c r="E14" s="51">
        <v>6381</v>
      </c>
      <c r="F14" s="51" t="s">
        <v>5</v>
      </c>
      <c r="G14" s="51" t="s">
        <v>5</v>
      </c>
      <c r="H14" s="51">
        <v>6364</v>
      </c>
      <c r="I14" s="51">
        <v>4770</v>
      </c>
      <c r="J14" s="51">
        <v>354</v>
      </c>
      <c r="K14" s="51">
        <v>96</v>
      </c>
      <c r="L14" s="51">
        <v>458</v>
      </c>
      <c r="M14" s="51">
        <v>291</v>
      </c>
      <c r="N14" s="51">
        <v>344</v>
      </c>
      <c r="O14" s="51">
        <v>320</v>
      </c>
      <c r="P14" s="51">
        <v>10884</v>
      </c>
      <c r="Q14" s="51">
        <v>23092</v>
      </c>
      <c r="R14" s="70"/>
      <c r="S14" s="70"/>
      <c r="T14" s="70"/>
      <c r="U14" s="70"/>
      <c r="V14" s="70"/>
      <c r="W14" s="70"/>
      <c r="X14" s="70"/>
      <c r="Y14" s="70"/>
      <c r="Z14" s="70"/>
      <c r="AA14" s="70"/>
      <c r="AB14" s="70"/>
      <c r="AC14" s="70"/>
      <c r="AD14" s="70"/>
      <c r="AE14" s="70"/>
      <c r="AF14" s="70"/>
      <c r="AG14" s="70"/>
      <c r="AH14" s="70"/>
      <c r="AI14" s="70"/>
    </row>
    <row r="15" spans="1:35" x14ac:dyDescent="0.2">
      <c r="A15" s="3" t="s">
        <v>14</v>
      </c>
      <c r="B15" s="51">
        <v>46</v>
      </c>
      <c r="C15" s="51">
        <v>28</v>
      </c>
      <c r="D15" s="51">
        <v>7294</v>
      </c>
      <c r="E15" s="51">
        <v>4111</v>
      </c>
      <c r="F15" s="51" t="s">
        <v>5</v>
      </c>
      <c r="G15" s="51" t="s">
        <v>5</v>
      </c>
      <c r="H15" s="51">
        <v>81</v>
      </c>
      <c r="I15" s="51">
        <v>403</v>
      </c>
      <c r="J15" s="51" t="s">
        <v>5</v>
      </c>
      <c r="K15" s="51" t="s">
        <v>5</v>
      </c>
      <c r="L15" s="51">
        <v>320</v>
      </c>
      <c r="M15" s="51">
        <v>291</v>
      </c>
      <c r="N15" s="51">
        <v>38</v>
      </c>
      <c r="O15" s="51">
        <v>33</v>
      </c>
      <c r="P15" s="51">
        <v>1487</v>
      </c>
      <c r="Q15" s="51">
        <v>6354</v>
      </c>
      <c r="R15" s="70"/>
      <c r="S15" s="70"/>
      <c r="T15" s="70"/>
      <c r="U15" s="70"/>
      <c r="V15" s="70"/>
      <c r="W15" s="70"/>
      <c r="X15" s="70"/>
      <c r="Y15" s="70"/>
      <c r="Z15" s="70"/>
      <c r="AA15" s="70"/>
      <c r="AB15" s="70"/>
      <c r="AC15" s="70"/>
      <c r="AD15" s="70"/>
      <c r="AE15" s="70"/>
      <c r="AF15" s="70"/>
      <c r="AG15" s="70"/>
      <c r="AH15" s="70"/>
      <c r="AI15" s="70"/>
    </row>
    <row r="16" spans="1:35" x14ac:dyDescent="0.2">
      <c r="A16" s="3" t="s">
        <v>16</v>
      </c>
      <c r="B16" s="51" t="s">
        <v>5</v>
      </c>
      <c r="C16" s="51" t="s">
        <v>5</v>
      </c>
      <c r="D16" s="51" t="s">
        <v>5</v>
      </c>
      <c r="E16" s="51" t="s">
        <v>5</v>
      </c>
      <c r="F16" s="51" t="s">
        <v>5</v>
      </c>
      <c r="G16" s="51" t="s">
        <v>5</v>
      </c>
      <c r="H16" s="51" t="s">
        <v>5</v>
      </c>
      <c r="I16" s="51" t="s">
        <v>5</v>
      </c>
      <c r="J16" s="51" t="s">
        <v>5</v>
      </c>
      <c r="K16" s="51" t="s">
        <v>5</v>
      </c>
      <c r="L16" s="51" t="s">
        <v>5</v>
      </c>
      <c r="M16" s="51" t="s">
        <v>5</v>
      </c>
      <c r="N16" s="51" t="s">
        <v>5</v>
      </c>
      <c r="O16" s="51" t="s">
        <v>5</v>
      </c>
      <c r="P16" s="51">
        <v>2</v>
      </c>
      <c r="Q16" s="51">
        <v>2</v>
      </c>
      <c r="R16" s="70"/>
      <c r="S16" s="70"/>
      <c r="T16" s="70"/>
      <c r="U16" s="70"/>
      <c r="V16" s="70"/>
      <c r="W16" s="70"/>
      <c r="X16" s="70"/>
      <c r="Y16" s="70"/>
      <c r="Z16" s="70"/>
      <c r="AA16" s="70"/>
      <c r="AB16" s="70"/>
      <c r="AC16" s="70"/>
      <c r="AD16" s="70"/>
      <c r="AE16" s="70"/>
      <c r="AF16" s="70"/>
      <c r="AG16" s="70"/>
      <c r="AH16" s="70"/>
      <c r="AI16" s="70"/>
    </row>
    <row r="17" spans="1:35" x14ac:dyDescent="0.2">
      <c r="A17" s="3" t="s">
        <v>237</v>
      </c>
      <c r="B17" s="51">
        <v>7258</v>
      </c>
      <c r="C17" s="51">
        <v>1174</v>
      </c>
      <c r="D17" s="51">
        <v>1678</v>
      </c>
      <c r="E17" s="51">
        <v>637</v>
      </c>
      <c r="F17" s="51" t="s">
        <v>5</v>
      </c>
      <c r="G17" s="51" t="s">
        <v>5</v>
      </c>
      <c r="H17" s="51">
        <v>11594</v>
      </c>
      <c r="I17" s="51">
        <v>8440</v>
      </c>
      <c r="J17" s="51">
        <v>171</v>
      </c>
      <c r="K17" s="51">
        <v>84</v>
      </c>
      <c r="L17" s="51" t="s">
        <v>5</v>
      </c>
      <c r="M17" s="51">
        <v>27</v>
      </c>
      <c r="N17" s="51" t="s">
        <v>5</v>
      </c>
      <c r="O17" s="51" t="s">
        <v>5</v>
      </c>
      <c r="P17" s="51">
        <v>1860</v>
      </c>
      <c r="Q17" s="51">
        <v>12223</v>
      </c>
      <c r="R17" s="70"/>
      <c r="S17" s="70"/>
      <c r="T17" s="70"/>
      <c r="U17" s="70"/>
      <c r="V17" s="70"/>
      <c r="W17" s="70"/>
      <c r="X17" s="70"/>
      <c r="Y17" s="70"/>
      <c r="Z17" s="70"/>
      <c r="AA17" s="70"/>
      <c r="AB17" s="70"/>
      <c r="AC17" s="70"/>
      <c r="AD17" s="70"/>
      <c r="AE17" s="70"/>
      <c r="AF17" s="70"/>
      <c r="AG17" s="70"/>
      <c r="AH17" s="70"/>
      <c r="AI17" s="70"/>
    </row>
    <row r="18" spans="1:35" x14ac:dyDescent="0.2">
      <c r="A18" s="3" t="s">
        <v>17</v>
      </c>
      <c r="B18" s="51">
        <v>1432080</v>
      </c>
      <c r="C18" s="51">
        <v>212287</v>
      </c>
      <c r="D18" s="51">
        <v>11682</v>
      </c>
      <c r="E18" s="51">
        <v>2618</v>
      </c>
      <c r="F18" s="51">
        <v>9500</v>
      </c>
      <c r="G18" s="51">
        <v>5824</v>
      </c>
      <c r="H18" s="51">
        <v>10294</v>
      </c>
      <c r="I18" s="51">
        <v>7142</v>
      </c>
      <c r="J18" s="51">
        <v>16680</v>
      </c>
      <c r="K18" s="51">
        <v>4207</v>
      </c>
      <c r="L18" s="51" t="s">
        <v>5</v>
      </c>
      <c r="M18" s="51" t="s">
        <v>5</v>
      </c>
      <c r="N18" s="51" t="s">
        <v>5</v>
      </c>
      <c r="O18" s="51" t="s">
        <v>5</v>
      </c>
      <c r="P18" s="51">
        <v>9550</v>
      </c>
      <c r="Q18" s="51">
        <v>241630</v>
      </c>
      <c r="R18" s="70"/>
      <c r="S18" s="70"/>
      <c r="T18" s="70"/>
      <c r="U18" s="70"/>
      <c r="V18" s="70"/>
      <c r="W18" s="70"/>
      <c r="X18" s="70"/>
      <c r="Y18" s="70"/>
      <c r="Z18" s="70"/>
      <c r="AA18" s="70"/>
      <c r="AB18" s="70"/>
      <c r="AC18" s="70"/>
      <c r="AD18" s="70"/>
      <c r="AE18" s="70"/>
      <c r="AF18" s="70"/>
      <c r="AG18" s="70"/>
      <c r="AH18" s="70"/>
      <c r="AI18" s="70"/>
    </row>
    <row r="19" spans="1:35" x14ac:dyDescent="0.2">
      <c r="A19" s="3" t="s">
        <v>18</v>
      </c>
      <c r="B19" s="51">
        <v>1789</v>
      </c>
      <c r="C19" s="51">
        <v>359</v>
      </c>
      <c r="D19" s="51">
        <v>62289</v>
      </c>
      <c r="E19" s="51">
        <v>19988</v>
      </c>
      <c r="F19" s="51">
        <v>143037</v>
      </c>
      <c r="G19" s="51">
        <v>92389</v>
      </c>
      <c r="H19" s="51">
        <v>6465</v>
      </c>
      <c r="I19" s="51">
        <v>3852</v>
      </c>
      <c r="J19" s="51">
        <v>49419</v>
      </c>
      <c r="K19" s="51">
        <v>20173</v>
      </c>
      <c r="L19" s="51" t="s">
        <v>5</v>
      </c>
      <c r="M19" s="51" t="s">
        <v>5</v>
      </c>
      <c r="N19" s="51">
        <v>482</v>
      </c>
      <c r="O19" s="51">
        <v>138</v>
      </c>
      <c r="P19" s="51">
        <v>22716</v>
      </c>
      <c r="Q19" s="51">
        <v>159616</v>
      </c>
      <c r="R19" s="70"/>
      <c r="S19" s="70"/>
      <c r="T19" s="70"/>
      <c r="U19" s="70"/>
      <c r="V19" s="70"/>
      <c r="W19" s="70"/>
      <c r="X19" s="70"/>
      <c r="Y19" s="70"/>
      <c r="Z19" s="70"/>
      <c r="AA19" s="70"/>
      <c r="AB19" s="70"/>
      <c r="AC19" s="70"/>
      <c r="AD19" s="70"/>
      <c r="AE19" s="70"/>
      <c r="AF19" s="70"/>
      <c r="AG19" s="70"/>
      <c r="AH19" s="70"/>
      <c r="AI19" s="70"/>
    </row>
    <row r="20" spans="1:35" x14ac:dyDescent="0.2">
      <c r="A20" s="3" t="s">
        <v>42</v>
      </c>
      <c r="B20" s="51" t="s">
        <v>5</v>
      </c>
      <c r="C20" s="51" t="s">
        <v>5</v>
      </c>
      <c r="D20" s="51" t="s">
        <v>5</v>
      </c>
      <c r="E20" s="51" t="s">
        <v>5</v>
      </c>
      <c r="F20" s="51" t="s">
        <v>5</v>
      </c>
      <c r="G20" s="51" t="s">
        <v>5</v>
      </c>
      <c r="H20" s="51" t="s">
        <v>5</v>
      </c>
      <c r="I20" s="51" t="s">
        <v>5</v>
      </c>
      <c r="J20" s="51" t="s">
        <v>5</v>
      </c>
      <c r="K20" s="51" t="s">
        <v>5</v>
      </c>
      <c r="L20" s="51" t="s">
        <v>5</v>
      </c>
      <c r="M20" s="51" t="s">
        <v>5</v>
      </c>
      <c r="N20" s="51" t="s">
        <v>5</v>
      </c>
      <c r="O20" s="51" t="s">
        <v>5</v>
      </c>
      <c r="P20" s="51">
        <v>13</v>
      </c>
      <c r="Q20" s="51">
        <v>13</v>
      </c>
      <c r="R20" s="70"/>
      <c r="S20" s="70"/>
      <c r="T20" s="70"/>
      <c r="U20" s="70"/>
      <c r="V20" s="70"/>
      <c r="W20" s="70"/>
      <c r="X20" s="70"/>
      <c r="Y20" s="70"/>
      <c r="Z20" s="70"/>
      <c r="AA20" s="70"/>
      <c r="AB20" s="70"/>
      <c r="AC20" s="70"/>
      <c r="AD20" s="70"/>
      <c r="AE20" s="70"/>
      <c r="AF20" s="70"/>
      <c r="AG20" s="70"/>
      <c r="AH20" s="70"/>
      <c r="AI20" s="70"/>
    </row>
    <row r="21" spans="1:35" x14ac:dyDescent="0.2">
      <c r="A21" s="3" t="s">
        <v>43</v>
      </c>
      <c r="B21" s="51" t="s">
        <v>5</v>
      </c>
      <c r="C21" s="51" t="s">
        <v>5</v>
      </c>
      <c r="D21" s="51">
        <v>165</v>
      </c>
      <c r="E21" s="51">
        <v>199</v>
      </c>
      <c r="F21" s="51">
        <v>2169</v>
      </c>
      <c r="G21" s="51">
        <v>1590</v>
      </c>
      <c r="H21" s="51" t="s">
        <v>5</v>
      </c>
      <c r="I21" s="51" t="s">
        <v>5</v>
      </c>
      <c r="J21" s="51" t="s">
        <v>5</v>
      </c>
      <c r="K21" s="51" t="s">
        <v>5</v>
      </c>
      <c r="L21" s="51">
        <v>1</v>
      </c>
      <c r="M21" s="51">
        <v>3</v>
      </c>
      <c r="N21" s="51" t="s">
        <v>5</v>
      </c>
      <c r="O21" s="51" t="s">
        <v>5</v>
      </c>
      <c r="P21" s="51">
        <v>195</v>
      </c>
      <c r="Q21" s="51">
        <v>1987</v>
      </c>
      <c r="R21" s="70"/>
      <c r="S21" s="70"/>
      <c r="T21" s="70"/>
      <c r="U21" s="70"/>
      <c r="V21" s="70"/>
      <c r="W21" s="70"/>
      <c r="X21" s="70"/>
      <c r="Y21" s="70"/>
      <c r="Z21" s="70"/>
      <c r="AA21" s="70"/>
      <c r="AB21" s="70"/>
      <c r="AC21" s="70"/>
      <c r="AD21" s="70"/>
      <c r="AE21" s="70"/>
      <c r="AF21" s="70"/>
      <c r="AG21" s="70"/>
      <c r="AH21" s="70"/>
      <c r="AI21" s="70"/>
    </row>
    <row r="22" spans="1:35" x14ac:dyDescent="0.2">
      <c r="A22" s="3" t="s">
        <v>19</v>
      </c>
      <c r="B22" s="51">
        <v>756710</v>
      </c>
      <c r="C22" s="51">
        <v>104198</v>
      </c>
      <c r="D22" s="51">
        <v>75117</v>
      </c>
      <c r="E22" s="51">
        <v>24710</v>
      </c>
      <c r="F22" s="51">
        <v>117560</v>
      </c>
      <c r="G22" s="51">
        <v>61090</v>
      </c>
      <c r="H22" s="51">
        <v>305</v>
      </c>
      <c r="I22" s="51">
        <v>228</v>
      </c>
      <c r="J22" s="51">
        <v>310677</v>
      </c>
      <c r="K22" s="51">
        <v>137281</v>
      </c>
      <c r="L22" s="51">
        <v>35919</v>
      </c>
      <c r="M22" s="51">
        <v>52303</v>
      </c>
      <c r="N22" s="51">
        <v>67232</v>
      </c>
      <c r="O22" s="51">
        <v>34784</v>
      </c>
      <c r="P22" s="51">
        <v>67130</v>
      </c>
      <c r="Q22" s="51">
        <v>481725</v>
      </c>
      <c r="R22" s="70"/>
      <c r="S22" s="70"/>
      <c r="T22" s="70"/>
      <c r="U22" s="70"/>
      <c r="V22" s="70"/>
      <c r="W22" s="70"/>
      <c r="X22" s="70"/>
      <c r="Y22" s="70"/>
      <c r="Z22" s="70"/>
      <c r="AA22" s="70"/>
      <c r="AB22" s="70"/>
      <c r="AC22" s="70"/>
      <c r="AD22" s="70"/>
      <c r="AE22" s="70"/>
      <c r="AF22" s="70"/>
      <c r="AG22" s="70"/>
      <c r="AH22" s="70"/>
      <c r="AI22" s="70"/>
    </row>
    <row r="23" spans="1:35" x14ac:dyDescent="0.2">
      <c r="A23" s="3" t="s">
        <v>236</v>
      </c>
      <c r="B23" s="51">
        <v>2500433</v>
      </c>
      <c r="C23" s="51">
        <v>347716</v>
      </c>
      <c r="D23" s="51">
        <v>153760</v>
      </c>
      <c r="E23" s="51">
        <v>39622</v>
      </c>
      <c r="F23" s="51">
        <v>105263</v>
      </c>
      <c r="G23" s="51">
        <v>82959</v>
      </c>
      <c r="H23" s="51">
        <v>28661</v>
      </c>
      <c r="I23" s="51">
        <v>22766</v>
      </c>
      <c r="J23" s="51">
        <v>2005</v>
      </c>
      <c r="K23" s="51">
        <v>651</v>
      </c>
      <c r="L23" s="51" t="s">
        <v>5</v>
      </c>
      <c r="M23" s="51" t="s">
        <v>5</v>
      </c>
      <c r="N23" s="51">
        <v>29434</v>
      </c>
      <c r="O23" s="51">
        <v>8770</v>
      </c>
      <c r="P23" s="51">
        <v>672</v>
      </c>
      <c r="Q23" s="51">
        <v>503156</v>
      </c>
      <c r="R23" s="70"/>
      <c r="S23" s="70"/>
      <c r="T23" s="70"/>
      <c r="U23" s="70"/>
      <c r="V23" s="70"/>
      <c r="W23" s="70"/>
      <c r="X23" s="70"/>
      <c r="Y23" s="70"/>
      <c r="Z23" s="70"/>
      <c r="AA23" s="70"/>
      <c r="AB23" s="70"/>
      <c r="AC23" s="70"/>
      <c r="AD23" s="70"/>
      <c r="AE23" s="70"/>
      <c r="AF23" s="70"/>
      <c r="AG23" s="70"/>
      <c r="AH23" s="70"/>
      <c r="AI23" s="70"/>
    </row>
    <row r="24" spans="1:35" x14ac:dyDescent="0.2">
      <c r="A24" s="3" t="s">
        <v>21</v>
      </c>
      <c r="B24" s="51">
        <v>1336</v>
      </c>
      <c r="C24" s="51">
        <v>252</v>
      </c>
      <c r="D24" s="51">
        <v>26318</v>
      </c>
      <c r="E24" s="51">
        <v>8177</v>
      </c>
      <c r="F24" s="51">
        <v>21754</v>
      </c>
      <c r="G24" s="51">
        <v>18908</v>
      </c>
      <c r="H24" s="51">
        <v>37920</v>
      </c>
      <c r="I24" s="51">
        <v>26809</v>
      </c>
      <c r="J24" s="51">
        <v>7518</v>
      </c>
      <c r="K24" s="51">
        <v>3264</v>
      </c>
      <c r="L24" s="51" t="s">
        <v>5</v>
      </c>
      <c r="M24" s="51">
        <v>63</v>
      </c>
      <c r="N24" s="51">
        <v>18605</v>
      </c>
      <c r="O24" s="51">
        <v>4911</v>
      </c>
      <c r="P24" s="51">
        <v>500</v>
      </c>
      <c r="Q24" s="51">
        <v>62883</v>
      </c>
      <c r="R24" s="70"/>
      <c r="S24" s="70"/>
      <c r="T24" s="70"/>
      <c r="U24" s="70"/>
      <c r="V24" s="70"/>
      <c r="W24" s="70"/>
      <c r="X24" s="70"/>
      <c r="Y24" s="70"/>
      <c r="Z24" s="70"/>
      <c r="AA24" s="70"/>
      <c r="AB24" s="70"/>
      <c r="AC24" s="70"/>
      <c r="AD24" s="70"/>
      <c r="AE24" s="70"/>
      <c r="AF24" s="70"/>
      <c r="AG24" s="70"/>
      <c r="AH24" s="70"/>
      <c r="AI24" s="70"/>
    </row>
    <row r="25" spans="1:35" x14ac:dyDescent="0.2">
      <c r="A25" s="3" t="s">
        <v>44</v>
      </c>
      <c r="B25" s="51" t="s">
        <v>5</v>
      </c>
      <c r="C25" s="51" t="s">
        <v>5</v>
      </c>
      <c r="D25" s="51">
        <v>27491</v>
      </c>
      <c r="E25" s="51">
        <v>18612</v>
      </c>
      <c r="F25" s="51" t="s">
        <v>5</v>
      </c>
      <c r="G25" s="51" t="s">
        <v>5</v>
      </c>
      <c r="H25" s="51" t="s">
        <v>5</v>
      </c>
      <c r="I25" s="51" t="s">
        <v>5</v>
      </c>
      <c r="J25" s="51" t="s">
        <v>5</v>
      </c>
      <c r="K25" s="51" t="s">
        <v>5</v>
      </c>
      <c r="L25" s="51">
        <v>1</v>
      </c>
      <c r="M25" s="51">
        <v>2</v>
      </c>
      <c r="N25" s="51" t="s">
        <v>5</v>
      </c>
      <c r="O25" s="51" t="s">
        <v>5</v>
      </c>
      <c r="P25" s="51">
        <v>249</v>
      </c>
      <c r="Q25" s="51">
        <v>18864</v>
      </c>
      <c r="R25" s="70"/>
      <c r="S25" s="70"/>
      <c r="T25" s="70"/>
      <c r="U25" s="70"/>
      <c r="V25" s="70"/>
      <c r="W25" s="70"/>
      <c r="X25" s="70"/>
      <c r="Y25" s="70"/>
      <c r="Z25" s="70"/>
      <c r="AA25" s="70"/>
      <c r="AB25" s="70"/>
      <c r="AC25" s="70"/>
      <c r="AD25" s="70"/>
      <c r="AE25" s="70"/>
      <c r="AF25" s="70"/>
      <c r="AG25" s="70"/>
      <c r="AH25" s="70"/>
      <c r="AI25" s="70"/>
    </row>
    <row r="26" spans="1:35" x14ac:dyDescent="0.2">
      <c r="A26" s="3" t="s">
        <v>22</v>
      </c>
      <c r="B26" s="51">
        <v>539</v>
      </c>
      <c r="C26" s="51">
        <v>347</v>
      </c>
      <c r="D26" s="51">
        <v>14679</v>
      </c>
      <c r="E26" s="51">
        <v>8503</v>
      </c>
      <c r="F26" s="51" t="s">
        <v>5</v>
      </c>
      <c r="G26" s="51" t="s">
        <v>5</v>
      </c>
      <c r="H26" s="51">
        <v>871</v>
      </c>
      <c r="I26" s="51">
        <v>1528</v>
      </c>
      <c r="J26" s="51">
        <v>429</v>
      </c>
      <c r="K26" s="51">
        <v>318</v>
      </c>
      <c r="L26" s="51">
        <v>187</v>
      </c>
      <c r="M26" s="51">
        <v>284</v>
      </c>
      <c r="N26" s="51">
        <v>590</v>
      </c>
      <c r="O26" s="51">
        <v>449</v>
      </c>
      <c r="P26" s="51">
        <v>2105</v>
      </c>
      <c r="Q26" s="51">
        <v>13535</v>
      </c>
      <c r="R26" s="70"/>
      <c r="S26" s="70"/>
      <c r="T26" s="70"/>
      <c r="U26" s="70"/>
      <c r="V26" s="70"/>
      <c r="W26" s="70"/>
      <c r="X26" s="70"/>
      <c r="Y26" s="70"/>
      <c r="Z26" s="70"/>
      <c r="AA26" s="70"/>
      <c r="AB26" s="70"/>
      <c r="AC26" s="70"/>
      <c r="AD26" s="70"/>
      <c r="AE26" s="70"/>
      <c r="AF26" s="70"/>
      <c r="AG26" s="70"/>
      <c r="AH26" s="70"/>
      <c r="AI26" s="70"/>
    </row>
    <row r="27" spans="1:35" x14ac:dyDescent="0.2">
      <c r="A27" s="3" t="s">
        <v>24</v>
      </c>
      <c r="B27" s="51">
        <v>25</v>
      </c>
      <c r="C27" s="51">
        <v>6</v>
      </c>
      <c r="D27" s="51" t="s">
        <v>5</v>
      </c>
      <c r="E27" s="51" t="s">
        <v>5</v>
      </c>
      <c r="F27" s="51">
        <v>7755</v>
      </c>
      <c r="G27" s="51">
        <v>4264</v>
      </c>
      <c r="H27" s="51">
        <v>212</v>
      </c>
      <c r="I27" s="51">
        <v>96</v>
      </c>
      <c r="J27" s="51">
        <v>124</v>
      </c>
      <c r="K27" s="51">
        <v>13</v>
      </c>
      <c r="L27" s="51" t="s">
        <v>5</v>
      </c>
      <c r="M27" s="51" t="s">
        <v>5</v>
      </c>
      <c r="N27" s="51" t="s">
        <v>5</v>
      </c>
      <c r="O27" s="51" t="s">
        <v>5</v>
      </c>
      <c r="P27" s="51">
        <v>509</v>
      </c>
      <c r="Q27" s="51">
        <v>4888</v>
      </c>
      <c r="R27" s="70"/>
      <c r="S27" s="70"/>
      <c r="T27" s="70"/>
      <c r="U27" s="70"/>
      <c r="V27" s="70"/>
      <c r="W27" s="70"/>
      <c r="X27" s="70"/>
      <c r="Y27" s="70"/>
      <c r="Z27" s="70"/>
      <c r="AA27" s="70"/>
      <c r="AB27" s="70"/>
      <c r="AC27" s="70"/>
      <c r="AD27" s="70"/>
      <c r="AE27" s="70"/>
      <c r="AF27" s="70"/>
      <c r="AG27" s="70"/>
      <c r="AH27" s="70"/>
      <c r="AI27" s="70"/>
    </row>
    <row r="28" spans="1:35" x14ac:dyDescent="0.2">
      <c r="A28" s="3" t="s">
        <v>25</v>
      </c>
      <c r="B28" s="51" t="s">
        <v>5</v>
      </c>
      <c r="C28" s="51" t="s">
        <v>5</v>
      </c>
      <c r="D28" s="51">
        <v>2343</v>
      </c>
      <c r="E28" s="51">
        <v>1664</v>
      </c>
      <c r="F28" s="51" t="s">
        <v>5</v>
      </c>
      <c r="G28" s="51" t="s">
        <v>5</v>
      </c>
      <c r="H28" s="51">
        <v>106</v>
      </c>
      <c r="I28" s="51">
        <v>208</v>
      </c>
      <c r="J28" s="51" t="s">
        <v>5</v>
      </c>
      <c r="K28" s="51" t="s">
        <v>5</v>
      </c>
      <c r="L28" s="51">
        <v>275</v>
      </c>
      <c r="M28" s="51">
        <v>441</v>
      </c>
      <c r="N28" s="51">
        <v>180</v>
      </c>
      <c r="O28" s="51">
        <v>120</v>
      </c>
      <c r="P28" s="51">
        <v>3412</v>
      </c>
      <c r="Q28" s="51">
        <v>5845</v>
      </c>
      <c r="R28" s="70"/>
      <c r="S28" s="70"/>
      <c r="T28" s="70"/>
      <c r="U28" s="70"/>
      <c r="V28" s="70"/>
      <c r="W28" s="70"/>
      <c r="X28" s="70"/>
      <c r="Y28" s="70"/>
      <c r="Z28" s="70"/>
      <c r="AA28" s="70"/>
      <c r="AB28" s="70"/>
      <c r="AC28" s="70"/>
      <c r="AD28" s="70"/>
      <c r="AE28" s="70"/>
      <c r="AF28" s="70"/>
      <c r="AG28" s="70"/>
      <c r="AH28" s="70"/>
      <c r="AI28" s="70"/>
    </row>
    <row r="29" spans="1:35" x14ac:dyDescent="0.2">
      <c r="A29" s="3" t="s">
        <v>26</v>
      </c>
      <c r="B29" s="51" t="s">
        <v>5</v>
      </c>
      <c r="C29" s="51" t="s">
        <v>5</v>
      </c>
      <c r="D29" s="51">
        <v>36654</v>
      </c>
      <c r="E29" s="51">
        <v>18924</v>
      </c>
      <c r="F29" s="51">
        <v>5509</v>
      </c>
      <c r="G29" s="51">
        <v>4649</v>
      </c>
      <c r="H29" s="51">
        <v>42773</v>
      </c>
      <c r="I29" s="51">
        <v>32990</v>
      </c>
      <c r="J29" s="51">
        <v>18870</v>
      </c>
      <c r="K29" s="51">
        <v>8638</v>
      </c>
      <c r="L29" s="51">
        <v>404</v>
      </c>
      <c r="M29" s="51">
        <v>127</v>
      </c>
      <c r="N29" s="51">
        <v>77534</v>
      </c>
      <c r="O29" s="51">
        <v>21839</v>
      </c>
      <c r="P29" s="51">
        <v>2341</v>
      </c>
      <c r="Q29" s="51">
        <v>89507</v>
      </c>
      <c r="R29" s="70"/>
      <c r="S29" s="70"/>
      <c r="T29" s="70"/>
      <c r="U29" s="70"/>
      <c r="V29" s="70"/>
      <c r="W29" s="70"/>
      <c r="X29" s="70"/>
      <c r="Y29" s="70"/>
      <c r="Z29" s="70"/>
      <c r="AA29" s="70"/>
      <c r="AB29" s="70"/>
      <c r="AC29" s="70"/>
      <c r="AD29" s="70"/>
      <c r="AE29" s="70"/>
      <c r="AF29" s="70"/>
      <c r="AG29" s="70"/>
      <c r="AH29" s="70"/>
      <c r="AI29" s="70"/>
    </row>
    <row r="30" spans="1:35" x14ac:dyDescent="0.2">
      <c r="A30" s="3" t="s">
        <v>235</v>
      </c>
      <c r="B30" s="51">
        <v>355</v>
      </c>
      <c r="C30" s="51">
        <v>192</v>
      </c>
      <c r="D30" s="51">
        <v>26967</v>
      </c>
      <c r="E30" s="51">
        <v>9674</v>
      </c>
      <c r="F30" s="51" t="s">
        <v>5</v>
      </c>
      <c r="G30" s="51" t="s">
        <v>5</v>
      </c>
      <c r="H30" s="51">
        <v>123</v>
      </c>
      <c r="I30" s="51">
        <v>521</v>
      </c>
      <c r="J30" s="51">
        <v>48</v>
      </c>
      <c r="K30" s="51">
        <v>41</v>
      </c>
      <c r="L30" s="51">
        <v>285</v>
      </c>
      <c r="M30" s="51">
        <v>290</v>
      </c>
      <c r="N30" s="51">
        <v>221</v>
      </c>
      <c r="O30" s="51">
        <v>62</v>
      </c>
      <c r="P30" s="51">
        <v>3156</v>
      </c>
      <c r="Q30" s="51">
        <v>13935</v>
      </c>
      <c r="R30" s="70"/>
      <c r="S30" s="70"/>
      <c r="T30" s="70"/>
      <c r="U30" s="70"/>
      <c r="V30" s="70"/>
      <c r="W30" s="70"/>
      <c r="X30" s="70"/>
      <c r="Y30" s="70"/>
      <c r="Z30" s="70"/>
      <c r="AA30" s="70"/>
      <c r="AB30" s="70"/>
      <c r="AC30" s="70"/>
      <c r="AD30" s="70"/>
      <c r="AE30" s="70"/>
      <c r="AF30" s="70"/>
      <c r="AG30" s="70"/>
      <c r="AH30" s="70"/>
      <c r="AI30" s="70"/>
    </row>
    <row r="31" spans="1:35" x14ac:dyDescent="0.2">
      <c r="A31" s="3" t="s">
        <v>28</v>
      </c>
      <c r="B31" s="51">
        <v>11946</v>
      </c>
      <c r="C31" s="51">
        <v>3225</v>
      </c>
      <c r="D31" s="51">
        <v>42669</v>
      </c>
      <c r="E31" s="51">
        <v>10309</v>
      </c>
      <c r="F31" s="51" t="s">
        <v>5</v>
      </c>
      <c r="G31" s="51" t="s">
        <v>5</v>
      </c>
      <c r="H31" s="51" t="s">
        <v>5</v>
      </c>
      <c r="I31" s="51">
        <v>2</v>
      </c>
      <c r="J31" s="51">
        <v>966</v>
      </c>
      <c r="K31" s="51">
        <v>270</v>
      </c>
      <c r="L31" s="51" t="s">
        <v>5</v>
      </c>
      <c r="M31" s="51" t="s">
        <v>5</v>
      </c>
      <c r="N31" s="51" t="s">
        <v>5</v>
      </c>
      <c r="O31" s="51" t="s">
        <v>5</v>
      </c>
      <c r="P31" s="51">
        <v>4551</v>
      </c>
      <c r="Q31" s="51">
        <v>18356</v>
      </c>
      <c r="R31" s="70"/>
      <c r="S31" s="70"/>
      <c r="T31" s="70"/>
      <c r="U31" s="70"/>
      <c r="V31" s="70"/>
      <c r="W31" s="70"/>
      <c r="X31" s="70"/>
      <c r="Y31" s="70"/>
      <c r="Z31" s="70"/>
      <c r="AA31" s="70"/>
      <c r="AB31" s="70"/>
      <c r="AC31" s="70"/>
      <c r="AD31" s="70"/>
      <c r="AE31" s="70"/>
      <c r="AF31" s="70"/>
      <c r="AG31" s="70"/>
      <c r="AH31" s="70"/>
      <c r="AI31" s="70"/>
    </row>
    <row r="32" spans="1:35" x14ac:dyDescent="0.2">
      <c r="A32" s="3" t="s">
        <v>29</v>
      </c>
      <c r="B32" s="51">
        <v>581</v>
      </c>
      <c r="C32" s="51">
        <v>169</v>
      </c>
      <c r="D32" s="51">
        <v>12904</v>
      </c>
      <c r="E32" s="51">
        <v>3842</v>
      </c>
      <c r="F32" s="51" t="s">
        <v>5</v>
      </c>
      <c r="G32" s="51" t="s">
        <v>5</v>
      </c>
      <c r="H32" s="51">
        <v>2651</v>
      </c>
      <c r="I32" s="51">
        <v>1299</v>
      </c>
      <c r="J32" s="51">
        <v>817</v>
      </c>
      <c r="K32" s="51">
        <v>323</v>
      </c>
      <c r="L32" s="51">
        <v>1</v>
      </c>
      <c r="M32" s="51" t="s">
        <v>5</v>
      </c>
      <c r="N32" s="51">
        <v>150</v>
      </c>
      <c r="O32" s="51">
        <v>55</v>
      </c>
      <c r="P32" s="51">
        <v>813</v>
      </c>
      <c r="Q32" s="51">
        <v>6502</v>
      </c>
      <c r="R32" s="70"/>
      <c r="S32" s="70"/>
      <c r="T32" s="70"/>
      <c r="U32" s="70"/>
      <c r="V32" s="70"/>
      <c r="W32" s="70"/>
      <c r="X32" s="70"/>
      <c r="Y32" s="70"/>
      <c r="Z32" s="70"/>
      <c r="AA32" s="70"/>
      <c r="AB32" s="70"/>
      <c r="AC32" s="70"/>
      <c r="AD32" s="70"/>
      <c r="AE32" s="70"/>
      <c r="AF32" s="70"/>
      <c r="AG32" s="70"/>
      <c r="AH32" s="70"/>
      <c r="AI32" s="70"/>
    </row>
    <row r="33" spans="1:35" x14ac:dyDescent="0.2">
      <c r="A33" s="3" t="s">
        <v>45</v>
      </c>
      <c r="B33" s="51" t="s">
        <v>5</v>
      </c>
      <c r="C33" s="51" t="s">
        <v>5</v>
      </c>
      <c r="D33" s="51">
        <v>42</v>
      </c>
      <c r="E33" s="51">
        <v>32</v>
      </c>
      <c r="F33" s="51" t="s">
        <v>5</v>
      </c>
      <c r="G33" s="51" t="s">
        <v>5</v>
      </c>
      <c r="H33" s="51">
        <v>18</v>
      </c>
      <c r="I33" s="51">
        <v>99</v>
      </c>
      <c r="J33" s="51" t="s">
        <v>5</v>
      </c>
      <c r="K33" s="51" t="s">
        <v>5</v>
      </c>
      <c r="L33" s="51">
        <v>33</v>
      </c>
      <c r="M33" s="51">
        <v>44</v>
      </c>
      <c r="N33" s="51">
        <v>41</v>
      </c>
      <c r="O33" s="51">
        <v>23</v>
      </c>
      <c r="P33" s="51">
        <v>554</v>
      </c>
      <c r="Q33" s="51">
        <v>751</v>
      </c>
      <c r="R33" s="70"/>
      <c r="S33" s="70"/>
      <c r="T33" s="70"/>
      <c r="U33" s="70"/>
      <c r="V33" s="70"/>
      <c r="W33" s="70"/>
      <c r="X33" s="70"/>
      <c r="Y33" s="70"/>
      <c r="Z33" s="70"/>
      <c r="AA33" s="70"/>
      <c r="AB33" s="70"/>
      <c r="AC33" s="70"/>
      <c r="AD33" s="70"/>
      <c r="AE33" s="70"/>
      <c r="AF33" s="70"/>
      <c r="AG33" s="70"/>
      <c r="AH33" s="70"/>
      <c r="AI33" s="70"/>
    </row>
    <row r="34" spans="1:35" x14ac:dyDescent="0.2">
      <c r="A34" s="3" t="s">
        <v>30</v>
      </c>
      <c r="B34" s="51" t="s">
        <v>5</v>
      </c>
      <c r="C34" s="51" t="s">
        <v>5</v>
      </c>
      <c r="D34" s="51" t="s">
        <v>5</v>
      </c>
      <c r="E34" s="51" t="s">
        <v>5</v>
      </c>
      <c r="F34" s="51">
        <v>73145</v>
      </c>
      <c r="G34" s="51">
        <v>57860</v>
      </c>
      <c r="H34" s="51">
        <v>29</v>
      </c>
      <c r="I34" s="51">
        <v>126</v>
      </c>
      <c r="J34" s="51">
        <v>55</v>
      </c>
      <c r="K34" s="51">
        <v>21</v>
      </c>
      <c r="L34" s="51" t="s">
        <v>5</v>
      </c>
      <c r="M34" s="51" t="s">
        <v>5</v>
      </c>
      <c r="N34" s="51" t="s">
        <v>5</v>
      </c>
      <c r="O34" s="51" t="s">
        <v>5</v>
      </c>
      <c r="P34" s="51">
        <v>1404</v>
      </c>
      <c r="Q34" s="51">
        <v>59411</v>
      </c>
      <c r="R34" s="70"/>
      <c r="S34" s="70"/>
      <c r="T34" s="70"/>
      <c r="U34" s="70"/>
      <c r="V34" s="70"/>
      <c r="W34" s="70"/>
      <c r="X34" s="70"/>
      <c r="Y34" s="70"/>
      <c r="Z34" s="70"/>
      <c r="AA34" s="70"/>
      <c r="AB34" s="70"/>
      <c r="AC34" s="70"/>
      <c r="AD34" s="70"/>
      <c r="AE34" s="70"/>
      <c r="AF34" s="70"/>
      <c r="AG34" s="70"/>
      <c r="AH34" s="70"/>
      <c r="AI34" s="70"/>
    </row>
    <row r="35" spans="1:35" x14ac:dyDescent="0.2">
      <c r="A35" s="3" t="s">
        <v>31</v>
      </c>
      <c r="B35" s="51" t="s">
        <v>5</v>
      </c>
      <c r="C35" s="51" t="s">
        <v>5</v>
      </c>
      <c r="D35" s="51">
        <v>9384</v>
      </c>
      <c r="E35" s="51">
        <v>5175</v>
      </c>
      <c r="F35" s="51" t="s">
        <v>5</v>
      </c>
      <c r="G35" s="51" t="s">
        <v>5</v>
      </c>
      <c r="H35" s="51" t="s">
        <v>5</v>
      </c>
      <c r="I35" s="51" t="s">
        <v>5</v>
      </c>
      <c r="J35" s="51" t="s">
        <v>5</v>
      </c>
      <c r="K35" s="51" t="s">
        <v>5</v>
      </c>
      <c r="L35" s="51" t="s">
        <v>5</v>
      </c>
      <c r="M35" s="51" t="s">
        <v>5</v>
      </c>
      <c r="N35" s="51" t="s">
        <v>5</v>
      </c>
      <c r="O35" s="51" t="s">
        <v>5</v>
      </c>
      <c r="P35" s="51">
        <v>5</v>
      </c>
      <c r="Q35" s="51">
        <v>5180</v>
      </c>
      <c r="R35" s="70"/>
      <c r="S35" s="70"/>
      <c r="T35" s="70"/>
      <c r="U35" s="70"/>
      <c r="V35" s="70"/>
      <c r="W35" s="70"/>
      <c r="X35" s="70"/>
      <c r="Y35" s="70"/>
      <c r="Z35" s="70"/>
      <c r="AA35" s="70"/>
      <c r="AB35" s="70"/>
      <c r="AC35" s="70"/>
      <c r="AD35" s="70"/>
      <c r="AE35" s="70"/>
      <c r="AF35" s="70"/>
      <c r="AG35" s="70"/>
      <c r="AH35" s="70"/>
      <c r="AI35" s="70"/>
    </row>
    <row r="36" spans="1:35" x14ac:dyDescent="0.2">
      <c r="A36" s="3" t="s">
        <v>32</v>
      </c>
      <c r="B36" s="51">
        <v>40</v>
      </c>
      <c r="C36" s="51">
        <v>158</v>
      </c>
      <c r="D36" s="51">
        <v>595</v>
      </c>
      <c r="E36" s="51">
        <v>165</v>
      </c>
      <c r="F36" s="51" t="s">
        <v>5</v>
      </c>
      <c r="G36" s="51" t="s">
        <v>5</v>
      </c>
      <c r="H36" s="51">
        <v>6910</v>
      </c>
      <c r="I36" s="51">
        <v>3146</v>
      </c>
      <c r="J36" s="51" t="s">
        <v>5</v>
      </c>
      <c r="K36" s="51" t="s">
        <v>5</v>
      </c>
      <c r="L36" s="51" t="s">
        <v>5</v>
      </c>
      <c r="M36" s="51" t="s">
        <v>5</v>
      </c>
      <c r="N36" s="51" t="s">
        <v>5</v>
      </c>
      <c r="O36" s="51" t="s">
        <v>5</v>
      </c>
      <c r="P36" s="51">
        <v>4</v>
      </c>
      <c r="Q36" s="51">
        <v>3472</v>
      </c>
      <c r="R36" s="70"/>
      <c r="S36" s="70"/>
      <c r="T36" s="70"/>
      <c r="U36" s="70"/>
      <c r="V36" s="70"/>
      <c r="W36" s="70"/>
      <c r="X36" s="70"/>
      <c r="Y36" s="70"/>
      <c r="Z36" s="70"/>
      <c r="AA36" s="70"/>
      <c r="AB36" s="70"/>
      <c r="AC36" s="70"/>
      <c r="AD36" s="70"/>
      <c r="AE36" s="70"/>
      <c r="AF36" s="70"/>
      <c r="AG36" s="70"/>
      <c r="AH36" s="70"/>
      <c r="AI36" s="70"/>
    </row>
    <row r="37" spans="1:35" x14ac:dyDescent="0.2">
      <c r="A37" s="3" t="s">
        <v>34</v>
      </c>
      <c r="B37" s="51">
        <v>86208</v>
      </c>
      <c r="C37" s="51">
        <v>12926</v>
      </c>
      <c r="D37" s="51">
        <v>98271</v>
      </c>
      <c r="E37" s="51">
        <v>31622</v>
      </c>
      <c r="F37" s="51">
        <v>28666</v>
      </c>
      <c r="G37" s="51">
        <v>20075</v>
      </c>
      <c r="H37" s="51">
        <v>10484</v>
      </c>
      <c r="I37" s="51">
        <v>8337</v>
      </c>
      <c r="J37" s="51">
        <v>10427</v>
      </c>
      <c r="K37" s="51">
        <v>3880</v>
      </c>
      <c r="L37" s="51" t="s">
        <v>5</v>
      </c>
      <c r="M37" s="51">
        <v>61</v>
      </c>
      <c r="N37" s="51">
        <v>17339</v>
      </c>
      <c r="O37" s="51">
        <v>5303</v>
      </c>
      <c r="P37" s="51">
        <v>208</v>
      </c>
      <c r="Q37" s="51">
        <v>82412</v>
      </c>
      <c r="R37" s="70"/>
      <c r="S37" s="70"/>
      <c r="T37" s="70"/>
      <c r="U37" s="70"/>
      <c r="V37" s="70"/>
      <c r="W37" s="70"/>
      <c r="X37" s="70"/>
      <c r="Y37" s="70"/>
      <c r="Z37" s="70"/>
      <c r="AA37" s="70"/>
      <c r="AB37" s="70"/>
      <c r="AC37" s="70"/>
      <c r="AD37" s="70"/>
      <c r="AE37" s="70"/>
      <c r="AF37" s="70"/>
      <c r="AG37" s="70"/>
      <c r="AH37" s="70"/>
      <c r="AI37" s="70"/>
    </row>
    <row r="38" spans="1:35" x14ac:dyDescent="0.2">
      <c r="A38" s="3" t="s">
        <v>35</v>
      </c>
      <c r="B38" s="51">
        <v>23625</v>
      </c>
      <c r="C38" s="51">
        <v>3159</v>
      </c>
      <c r="D38" s="51">
        <v>117721</v>
      </c>
      <c r="E38" s="51">
        <v>30295</v>
      </c>
      <c r="F38" s="51">
        <v>16103</v>
      </c>
      <c r="G38" s="51">
        <v>13950</v>
      </c>
      <c r="H38" s="51">
        <v>12593</v>
      </c>
      <c r="I38" s="51">
        <v>13191</v>
      </c>
      <c r="J38" s="51">
        <v>2910</v>
      </c>
      <c r="K38" s="51">
        <v>1292</v>
      </c>
      <c r="L38" s="51">
        <v>5</v>
      </c>
      <c r="M38" s="51">
        <v>4</v>
      </c>
      <c r="N38" s="51" t="s">
        <v>5</v>
      </c>
      <c r="O38" s="51" t="s">
        <v>5</v>
      </c>
      <c r="P38" s="51">
        <v>2895</v>
      </c>
      <c r="Q38" s="51">
        <v>64786</v>
      </c>
      <c r="R38" s="70"/>
      <c r="S38" s="70"/>
      <c r="T38" s="70"/>
      <c r="U38" s="70"/>
      <c r="V38" s="70"/>
      <c r="W38" s="70"/>
      <c r="X38" s="70"/>
      <c r="Y38" s="70"/>
      <c r="Z38" s="70"/>
      <c r="AA38" s="70"/>
      <c r="AB38" s="70"/>
      <c r="AC38" s="70"/>
      <c r="AD38" s="70"/>
      <c r="AE38" s="70"/>
      <c r="AF38" s="70"/>
      <c r="AG38" s="70"/>
      <c r="AH38" s="70"/>
      <c r="AI38" s="70"/>
    </row>
    <row r="39" spans="1:35" x14ac:dyDescent="0.2">
      <c r="A39" s="3" t="s">
        <v>36</v>
      </c>
      <c r="B39" s="51">
        <v>105</v>
      </c>
      <c r="C39" s="51">
        <v>58</v>
      </c>
      <c r="D39" s="51">
        <v>5889</v>
      </c>
      <c r="E39" s="51">
        <v>2308</v>
      </c>
      <c r="F39" s="51" t="s">
        <v>5</v>
      </c>
      <c r="G39" s="51" t="s">
        <v>5</v>
      </c>
      <c r="H39" s="51">
        <v>14</v>
      </c>
      <c r="I39" s="51">
        <v>79</v>
      </c>
      <c r="J39" s="51">
        <v>32</v>
      </c>
      <c r="K39" s="51">
        <v>31</v>
      </c>
      <c r="L39" s="51">
        <v>333</v>
      </c>
      <c r="M39" s="51">
        <v>351</v>
      </c>
      <c r="N39" s="51">
        <v>15</v>
      </c>
      <c r="O39" s="51">
        <v>6</v>
      </c>
      <c r="P39" s="51">
        <v>1647</v>
      </c>
      <c r="Q39" s="51">
        <v>4480</v>
      </c>
      <c r="R39" s="70"/>
      <c r="S39" s="70"/>
      <c r="T39" s="70"/>
      <c r="U39" s="70"/>
      <c r="V39" s="70"/>
      <c r="W39" s="70"/>
      <c r="X39" s="70"/>
      <c r="Y39" s="70"/>
      <c r="Z39" s="70"/>
      <c r="AA39" s="70"/>
      <c r="AB39" s="70"/>
      <c r="AC39" s="70"/>
      <c r="AD39" s="70"/>
      <c r="AE39" s="70"/>
      <c r="AF39" s="70"/>
      <c r="AG39" s="70"/>
      <c r="AH39" s="70"/>
      <c r="AI39" s="70"/>
    </row>
    <row r="40" spans="1:35" x14ac:dyDescent="0.2">
      <c r="A40" s="3" t="s">
        <v>37</v>
      </c>
      <c r="B40" s="51" t="s">
        <v>5</v>
      </c>
      <c r="C40" s="51" t="s">
        <v>5</v>
      </c>
      <c r="D40" s="51">
        <v>22652</v>
      </c>
      <c r="E40" s="51">
        <v>5999</v>
      </c>
      <c r="F40" s="51">
        <v>211</v>
      </c>
      <c r="G40" s="51">
        <v>96</v>
      </c>
      <c r="H40" s="51">
        <v>138</v>
      </c>
      <c r="I40" s="51">
        <v>72</v>
      </c>
      <c r="J40" s="51">
        <v>350</v>
      </c>
      <c r="K40" s="51">
        <v>95</v>
      </c>
      <c r="L40" s="51" t="s">
        <v>5</v>
      </c>
      <c r="M40" s="51" t="s">
        <v>5</v>
      </c>
      <c r="N40" s="51" t="s">
        <v>5</v>
      </c>
      <c r="O40" s="51" t="s">
        <v>5</v>
      </c>
      <c r="P40" s="51">
        <v>5451</v>
      </c>
      <c r="Q40" s="51">
        <v>11713</v>
      </c>
      <c r="R40" s="70"/>
      <c r="S40" s="70"/>
      <c r="T40" s="70"/>
      <c r="U40" s="70"/>
      <c r="V40" s="70"/>
      <c r="W40" s="70"/>
      <c r="X40" s="70"/>
      <c r="Y40" s="70"/>
      <c r="Z40" s="70"/>
      <c r="AA40" s="70"/>
      <c r="AB40" s="70"/>
      <c r="AC40" s="70"/>
      <c r="AD40" s="70"/>
      <c r="AE40" s="70"/>
      <c r="AF40" s="70"/>
      <c r="AG40" s="70"/>
      <c r="AH40" s="70"/>
      <c r="AI40" s="70"/>
    </row>
    <row r="41" spans="1:35" x14ac:dyDescent="0.2">
      <c r="A41" s="3" t="s">
        <v>202</v>
      </c>
      <c r="B41" s="51">
        <v>344</v>
      </c>
      <c r="C41" s="51">
        <v>142</v>
      </c>
      <c r="D41" s="51">
        <v>176469</v>
      </c>
      <c r="E41" s="51">
        <v>138108</v>
      </c>
      <c r="F41" s="51" t="s">
        <v>5</v>
      </c>
      <c r="G41" s="51" t="s">
        <v>5</v>
      </c>
      <c r="H41" s="51">
        <v>8023</v>
      </c>
      <c r="I41" s="51">
        <v>5822</v>
      </c>
      <c r="J41" s="51">
        <v>34433</v>
      </c>
      <c r="K41" s="51">
        <v>13648</v>
      </c>
      <c r="L41" s="51">
        <v>344</v>
      </c>
      <c r="M41" s="51">
        <v>183</v>
      </c>
      <c r="N41" s="51">
        <v>3614</v>
      </c>
      <c r="O41" s="51">
        <v>1577</v>
      </c>
      <c r="P41" s="51">
        <v>29938</v>
      </c>
      <c r="Q41" s="51">
        <v>189418</v>
      </c>
      <c r="R41" s="70"/>
      <c r="S41" s="70"/>
      <c r="T41" s="70"/>
      <c r="U41" s="70"/>
      <c r="V41" s="70"/>
      <c r="W41" s="70"/>
      <c r="X41" s="70"/>
      <c r="Y41" s="70"/>
      <c r="Z41" s="70"/>
      <c r="AA41" s="70"/>
      <c r="AB41" s="70"/>
      <c r="AC41" s="70"/>
      <c r="AD41" s="70"/>
      <c r="AE41" s="70"/>
      <c r="AF41" s="70"/>
      <c r="AG41" s="70"/>
      <c r="AH41" s="70"/>
      <c r="AI41" s="70"/>
    </row>
    <row r="42" spans="1:35" x14ac:dyDescent="0.2">
      <c r="A42" s="3" t="s">
        <v>234</v>
      </c>
      <c r="B42" s="51">
        <v>10657</v>
      </c>
      <c r="C42" s="51">
        <v>2362</v>
      </c>
      <c r="D42" s="51">
        <v>195469</v>
      </c>
      <c r="E42" s="51">
        <v>60910</v>
      </c>
      <c r="F42" s="51">
        <v>12941</v>
      </c>
      <c r="G42" s="51">
        <v>6602</v>
      </c>
      <c r="H42" s="51">
        <v>5888</v>
      </c>
      <c r="I42" s="51">
        <v>3429</v>
      </c>
      <c r="J42" s="51">
        <v>6882</v>
      </c>
      <c r="K42" s="51">
        <v>2586</v>
      </c>
      <c r="L42" s="51" t="s">
        <v>5</v>
      </c>
      <c r="M42" s="51" t="s">
        <v>5</v>
      </c>
      <c r="N42" s="51" t="s">
        <v>5</v>
      </c>
      <c r="O42" s="51" t="s">
        <v>5</v>
      </c>
      <c r="P42" s="51">
        <v>1792</v>
      </c>
      <c r="Q42" s="51">
        <v>77681</v>
      </c>
      <c r="R42" s="70"/>
      <c r="S42" s="70"/>
      <c r="T42" s="70"/>
      <c r="U42" s="70"/>
      <c r="V42" s="70"/>
      <c r="W42" s="70"/>
      <c r="X42" s="70"/>
      <c r="Y42" s="70"/>
      <c r="Z42" s="70"/>
      <c r="AA42" s="70"/>
      <c r="AB42" s="70"/>
      <c r="AC42" s="70"/>
      <c r="AD42" s="70"/>
      <c r="AE42" s="70"/>
      <c r="AF42" s="70"/>
      <c r="AG42" s="70"/>
      <c r="AH42" s="70"/>
      <c r="AI42" s="70"/>
    </row>
    <row r="43" spans="1:35" x14ac:dyDescent="0.2">
      <c r="A43" s="3" t="s">
        <v>228</v>
      </c>
      <c r="B43" s="51">
        <v>7609</v>
      </c>
      <c r="C43" s="51">
        <v>2007</v>
      </c>
      <c r="D43" s="51">
        <v>49881</v>
      </c>
      <c r="E43" s="51">
        <v>24378</v>
      </c>
      <c r="F43" s="51">
        <v>1587</v>
      </c>
      <c r="G43" s="51">
        <v>1191</v>
      </c>
      <c r="H43" s="51">
        <v>2451</v>
      </c>
      <c r="I43" s="51">
        <v>2743</v>
      </c>
      <c r="J43" s="51">
        <v>11429</v>
      </c>
      <c r="K43" s="51">
        <v>4412</v>
      </c>
      <c r="L43" s="51">
        <v>1021</v>
      </c>
      <c r="M43" s="51">
        <v>2367</v>
      </c>
      <c r="N43" s="51">
        <v>658</v>
      </c>
      <c r="O43" s="51">
        <v>194</v>
      </c>
      <c r="P43" s="51">
        <v>23954</v>
      </c>
      <c r="Q43" s="51">
        <v>61246</v>
      </c>
      <c r="R43" s="70"/>
      <c r="S43" s="70"/>
      <c r="T43" s="70"/>
      <c r="U43" s="70"/>
      <c r="V43" s="70"/>
      <c r="W43" s="70"/>
      <c r="X43" s="70"/>
      <c r="Y43" s="70"/>
      <c r="Z43" s="70"/>
      <c r="AA43" s="70"/>
      <c r="AB43" s="70"/>
      <c r="AC43" s="70"/>
      <c r="AD43" s="70"/>
      <c r="AE43" s="70"/>
      <c r="AF43" s="70"/>
      <c r="AG43" s="70"/>
      <c r="AH43" s="70"/>
      <c r="AI43" s="70"/>
    </row>
    <row r="44" spans="1:35" s="3" customFormat="1" ht="12.75" customHeight="1" x14ac:dyDescent="0.2">
      <c r="A44" s="27" t="s">
        <v>41</v>
      </c>
      <c r="B44" s="53">
        <v>17236447</v>
      </c>
      <c r="C44" s="53">
        <v>2540479</v>
      </c>
      <c r="D44" s="53">
        <v>1886744</v>
      </c>
      <c r="E44" s="53">
        <v>786729</v>
      </c>
      <c r="F44" s="53">
        <v>896899</v>
      </c>
      <c r="G44" s="53">
        <v>603682</v>
      </c>
      <c r="H44" s="53">
        <v>365572</v>
      </c>
      <c r="I44" s="53">
        <v>307461</v>
      </c>
      <c r="J44" s="53">
        <v>533829</v>
      </c>
      <c r="K44" s="53">
        <v>224709</v>
      </c>
      <c r="L44" s="53">
        <v>70903</v>
      </c>
      <c r="M44" s="53">
        <v>93625</v>
      </c>
      <c r="N44" s="53">
        <v>513243</v>
      </c>
      <c r="O44" s="53">
        <v>88339</v>
      </c>
      <c r="P44" s="54">
        <v>506231</v>
      </c>
      <c r="Q44" s="54">
        <v>5151255</v>
      </c>
      <c r="R44" s="52"/>
      <c r="S44" s="52"/>
      <c r="T44" s="52"/>
      <c r="U44" s="52"/>
      <c r="V44" s="52"/>
      <c r="W44" s="52"/>
      <c r="X44" s="52"/>
      <c r="Y44" s="52"/>
      <c r="Z44" s="52"/>
      <c r="AA44" s="52"/>
      <c r="AB44" s="52"/>
      <c r="AC44" s="52"/>
      <c r="AD44" s="52"/>
      <c r="AE44" s="52"/>
      <c r="AF44" s="52"/>
      <c r="AG44" s="52"/>
    </row>
    <row r="45" spans="1:35" x14ac:dyDescent="0.2">
      <c r="Q45" s="55"/>
    </row>
    <row r="46" spans="1:35" x14ac:dyDescent="0.2">
      <c r="A46" s="5" t="s">
        <v>54</v>
      </c>
    </row>
    <row r="47" spans="1:35" x14ac:dyDescent="0.2">
      <c r="A47" s="31" t="s">
        <v>354</v>
      </c>
    </row>
    <row r="48" spans="1:35" x14ac:dyDescent="0.2">
      <c r="A48" s="6"/>
    </row>
    <row r="49" spans="1:1" x14ac:dyDescent="0.2">
      <c r="A49" s="2" t="s">
        <v>53</v>
      </c>
    </row>
    <row r="50" spans="1:1" x14ac:dyDescent="0.2">
      <c r="A50" s="3" t="s">
        <v>62</v>
      </c>
    </row>
    <row r="51" spans="1:1" x14ac:dyDescent="0.2">
      <c r="A51" s="3" t="s">
        <v>75</v>
      </c>
    </row>
    <row r="52" spans="1:1" x14ac:dyDescent="0.2">
      <c r="A52" s="3" t="s">
        <v>63</v>
      </c>
    </row>
    <row r="53" spans="1:1" x14ac:dyDescent="0.2">
      <c r="A53" s="3" t="s">
        <v>224</v>
      </c>
    </row>
    <row r="54" spans="1:1" x14ac:dyDescent="0.2">
      <c r="A54" s="3" t="s">
        <v>210</v>
      </c>
    </row>
    <row r="55" spans="1:1" x14ac:dyDescent="0.2">
      <c r="A55" s="3" t="s">
        <v>211</v>
      </c>
    </row>
    <row r="56" spans="1:1" x14ac:dyDescent="0.2">
      <c r="A56" s="3" t="s">
        <v>225</v>
      </c>
    </row>
    <row r="57" spans="1:1" x14ac:dyDescent="0.2">
      <c r="A57" s="3" t="s">
        <v>213</v>
      </c>
    </row>
    <row r="58" spans="1:1" x14ac:dyDescent="0.2">
      <c r="A58" s="3" t="s">
        <v>357</v>
      </c>
    </row>
    <row r="59" spans="1:1" x14ac:dyDescent="0.2">
      <c r="A59" s="3" t="s">
        <v>358</v>
      </c>
    </row>
    <row r="60" spans="1:1" x14ac:dyDescent="0.2">
      <c r="A60" s="3"/>
    </row>
    <row r="61" spans="1:1" x14ac:dyDescent="0.2">
      <c r="A61" s="7" t="s">
        <v>226</v>
      </c>
    </row>
    <row r="62" spans="1:1" x14ac:dyDescent="0.2">
      <c r="A62" s="6" t="s">
        <v>220</v>
      </c>
    </row>
    <row r="63" spans="1:1" x14ac:dyDescent="0.2">
      <c r="A63" s="4" t="s">
        <v>221</v>
      </c>
    </row>
    <row r="64" spans="1:1" x14ac:dyDescent="0.2">
      <c r="A64" s="3" t="s">
        <v>222</v>
      </c>
    </row>
  </sheetData>
  <mergeCells count="8">
    <mergeCell ref="L3:M3"/>
    <mergeCell ref="N3:O3"/>
    <mergeCell ref="A3:A5"/>
    <mergeCell ref="B3:C3"/>
    <mergeCell ref="D3:E3"/>
    <mergeCell ref="F3:G3"/>
    <mergeCell ref="H3:I3"/>
    <mergeCell ref="J3:K3"/>
  </mergeCells>
  <pageMargins left="0.75" right="0.75" top="1" bottom="1" header="0.5" footer="0.5"/>
  <pageSetup paperSize="9"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62"/>
  <sheetViews>
    <sheetView zoomScaleNormal="100" workbookViewId="0"/>
  </sheetViews>
  <sheetFormatPr defaultRowHeight="12.75" x14ac:dyDescent="0.2"/>
  <cols>
    <col min="1" max="1" width="30.7109375" customWidth="1"/>
    <col min="2" max="15" width="9.7109375" customWidth="1"/>
    <col min="16" max="16" width="9.7109375" style="71" customWidth="1"/>
    <col min="17" max="17" width="1.5703125" style="71" customWidth="1"/>
    <col min="18" max="18" width="9.7109375" customWidth="1"/>
    <col min="19" max="19" width="1.7109375" customWidth="1"/>
  </cols>
  <sheetData>
    <row r="1" spans="1:18" ht="16.5" x14ac:dyDescent="0.2">
      <c r="A1" s="1" t="s">
        <v>355</v>
      </c>
    </row>
    <row r="3" spans="1:18" ht="31.5" x14ac:dyDescent="0.2">
      <c r="A3" s="103" t="s">
        <v>47</v>
      </c>
      <c r="B3" s="105" t="s">
        <v>48</v>
      </c>
      <c r="C3" s="105"/>
      <c r="D3" s="106" t="s">
        <v>72</v>
      </c>
      <c r="E3" s="106"/>
      <c r="F3" s="105" t="s">
        <v>49</v>
      </c>
      <c r="G3" s="105"/>
      <c r="H3" s="105" t="s">
        <v>215</v>
      </c>
      <c r="I3" s="105"/>
      <c r="J3" s="105" t="s">
        <v>0</v>
      </c>
      <c r="K3" s="105"/>
      <c r="L3" s="102" t="s">
        <v>1</v>
      </c>
      <c r="M3" s="102"/>
      <c r="N3" s="102" t="s">
        <v>205</v>
      </c>
      <c r="O3" s="102"/>
      <c r="P3" s="72" t="s">
        <v>206</v>
      </c>
      <c r="Q3" s="72"/>
      <c r="R3" s="32" t="s">
        <v>207</v>
      </c>
    </row>
    <row r="4" spans="1:18"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73" t="s">
        <v>64</v>
      </c>
      <c r="Q4" s="73"/>
      <c r="R4" s="30" t="s">
        <v>64</v>
      </c>
    </row>
    <row r="5" spans="1:18"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74" t="s">
        <v>3</v>
      </c>
      <c r="Q5" s="74"/>
      <c r="R5" s="16" t="s">
        <v>3</v>
      </c>
    </row>
    <row r="6" spans="1:18" x14ac:dyDescent="0.2">
      <c r="A6" s="3" t="s">
        <v>239</v>
      </c>
      <c r="B6" s="51" t="s">
        <v>5</v>
      </c>
      <c r="C6" s="51" t="s">
        <v>5</v>
      </c>
      <c r="D6" s="51">
        <v>992</v>
      </c>
      <c r="E6" s="51">
        <v>518</v>
      </c>
      <c r="F6" s="51" t="s">
        <v>5</v>
      </c>
      <c r="G6" s="51" t="s">
        <v>5</v>
      </c>
      <c r="H6" s="51">
        <v>39.179000000000002</v>
      </c>
      <c r="I6" s="51">
        <v>63</v>
      </c>
      <c r="J6" s="51" t="s">
        <v>5</v>
      </c>
      <c r="K6" s="51" t="s">
        <v>5</v>
      </c>
      <c r="L6" s="51">
        <v>181</v>
      </c>
      <c r="M6" s="51">
        <v>158</v>
      </c>
      <c r="N6" s="51" t="s">
        <v>5</v>
      </c>
      <c r="O6" s="51" t="s">
        <v>5</v>
      </c>
      <c r="P6" s="75">
        <v>431</v>
      </c>
      <c r="Q6" s="75"/>
      <c r="R6" s="51">
        <v>1170</v>
      </c>
    </row>
    <row r="7" spans="1:18" x14ac:dyDescent="0.2">
      <c r="A7" s="3" t="s">
        <v>6</v>
      </c>
      <c r="B7" s="51">
        <v>192</v>
      </c>
      <c r="C7" s="51">
        <v>160</v>
      </c>
      <c r="D7" s="51">
        <v>218495</v>
      </c>
      <c r="E7" s="51">
        <v>161227</v>
      </c>
      <c r="F7" s="51">
        <v>89101</v>
      </c>
      <c r="G7" s="51">
        <v>66427</v>
      </c>
      <c r="H7" s="51">
        <v>132870.36499999999</v>
      </c>
      <c r="I7" s="51">
        <v>137330</v>
      </c>
      <c r="J7" s="51">
        <v>8876</v>
      </c>
      <c r="K7" s="51">
        <v>4443</v>
      </c>
      <c r="L7" s="51">
        <v>49837</v>
      </c>
      <c r="M7" s="51">
        <v>42113</v>
      </c>
      <c r="N7" s="51">
        <v>10667</v>
      </c>
      <c r="O7" s="51">
        <v>2135</v>
      </c>
      <c r="P7" s="75">
        <v>291987</v>
      </c>
      <c r="Q7" s="75"/>
      <c r="R7" s="51">
        <v>705822</v>
      </c>
    </row>
    <row r="8" spans="1:18" x14ac:dyDescent="0.2">
      <c r="A8" s="3" t="s">
        <v>7</v>
      </c>
      <c r="B8" s="51" t="s">
        <v>5</v>
      </c>
      <c r="C8" s="51" t="s">
        <v>5</v>
      </c>
      <c r="D8" s="51">
        <v>199</v>
      </c>
      <c r="E8" s="51">
        <v>275</v>
      </c>
      <c r="F8" s="51">
        <v>5213</v>
      </c>
      <c r="G8" s="51">
        <v>4210</v>
      </c>
      <c r="H8" s="51" t="s">
        <v>5</v>
      </c>
      <c r="I8" s="51" t="s">
        <v>5</v>
      </c>
      <c r="J8" s="51" t="s">
        <v>5</v>
      </c>
      <c r="K8" s="51" t="s">
        <v>5</v>
      </c>
      <c r="L8" s="51" t="s">
        <v>5</v>
      </c>
      <c r="M8" s="51" t="s">
        <v>5</v>
      </c>
      <c r="N8" s="51" t="s">
        <v>5</v>
      </c>
      <c r="O8" s="51" t="s">
        <v>5</v>
      </c>
      <c r="P8" s="75">
        <v>200</v>
      </c>
      <c r="Q8" s="75"/>
      <c r="R8" s="51">
        <v>4685</v>
      </c>
    </row>
    <row r="9" spans="1:18" x14ac:dyDescent="0.2">
      <c r="A9" s="3" t="s">
        <v>201</v>
      </c>
      <c r="B9" s="51">
        <v>20</v>
      </c>
      <c r="C9" s="51">
        <v>6</v>
      </c>
      <c r="D9" s="51">
        <v>1282</v>
      </c>
      <c r="E9" s="51">
        <v>940</v>
      </c>
      <c r="F9" s="51" t="s">
        <v>5</v>
      </c>
      <c r="G9" s="51" t="s">
        <v>5</v>
      </c>
      <c r="H9" s="51">
        <v>0.19500000000000001</v>
      </c>
      <c r="I9" s="51">
        <v>7</v>
      </c>
      <c r="J9" s="51">
        <v>10</v>
      </c>
      <c r="K9" s="51">
        <v>3</v>
      </c>
      <c r="L9" s="51" t="s">
        <v>5</v>
      </c>
      <c r="M9" s="51" t="s">
        <v>5</v>
      </c>
      <c r="N9" s="51" t="s">
        <v>5</v>
      </c>
      <c r="O9" s="51" t="s">
        <v>5</v>
      </c>
      <c r="P9" s="75">
        <v>4050</v>
      </c>
      <c r="Q9" s="75"/>
      <c r="R9" s="51">
        <v>5006</v>
      </c>
    </row>
    <row r="10" spans="1:18" x14ac:dyDescent="0.2">
      <c r="A10" s="3" t="s">
        <v>9</v>
      </c>
      <c r="B10" s="51" t="s">
        <v>5</v>
      </c>
      <c r="C10" s="51" t="s">
        <v>5</v>
      </c>
      <c r="D10" s="51">
        <v>364</v>
      </c>
      <c r="E10" s="51">
        <v>361</v>
      </c>
      <c r="F10" s="51" t="s">
        <v>5</v>
      </c>
      <c r="G10" s="51" t="s">
        <v>5</v>
      </c>
      <c r="H10" s="51">
        <v>0.98399999999999999</v>
      </c>
      <c r="I10" s="51">
        <v>7</v>
      </c>
      <c r="J10" s="51">
        <v>2585</v>
      </c>
      <c r="K10" s="51">
        <v>902</v>
      </c>
      <c r="L10" s="51" t="s">
        <v>5</v>
      </c>
      <c r="M10" s="51" t="s">
        <v>5</v>
      </c>
      <c r="N10" s="51" t="s">
        <v>5</v>
      </c>
      <c r="O10" s="51" t="s">
        <v>5</v>
      </c>
      <c r="P10" s="75">
        <v>1555</v>
      </c>
      <c r="Q10" s="75"/>
      <c r="R10" s="51">
        <v>2825</v>
      </c>
    </row>
    <row r="11" spans="1:18" x14ac:dyDescent="0.2">
      <c r="A11" s="3" t="s">
        <v>238</v>
      </c>
      <c r="B11" s="51">
        <v>10402814</v>
      </c>
      <c r="C11" s="51">
        <v>1300859</v>
      </c>
      <c r="D11" s="51">
        <v>579033</v>
      </c>
      <c r="E11" s="51">
        <v>171860</v>
      </c>
      <c r="F11" s="51">
        <v>261392</v>
      </c>
      <c r="G11" s="51">
        <v>150201</v>
      </c>
      <c r="H11" s="51">
        <v>43641.472000000002</v>
      </c>
      <c r="I11" s="51">
        <v>41616</v>
      </c>
      <c r="J11" s="51">
        <v>63035</v>
      </c>
      <c r="K11" s="51">
        <v>26681</v>
      </c>
      <c r="L11" s="51">
        <v>196</v>
      </c>
      <c r="M11" s="51">
        <v>81</v>
      </c>
      <c r="N11" s="51" t="s">
        <v>5</v>
      </c>
      <c r="O11" s="51" t="s">
        <v>5</v>
      </c>
      <c r="P11" s="75">
        <v>24089</v>
      </c>
      <c r="Q11" s="75"/>
      <c r="R11" s="51">
        <v>1715387</v>
      </c>
    </row>
    <row r="12" spans="1:18" x14ac:dyDescent="0.2">
      <c r="A12" s="3" t="s">
        <v>11</v>
      </c>
      <c r="B12" s="51">
        <v>195</v>
      </c>
      <c r="C12" s="51">
        <v>94</v>
      </c>
      <c r="D12" s="51">
        <v>3167</v>
      </c>
      <c r="E12" s="51">
        <v>1866</v>
      </c>
      <c r="F12" s="51" t="s">
        <v>5</v>
      </c>
      <c r="G12" s="51" t="s">
        <v>5</v>
      </c>
      <c r="H12" s="51">
        <v>104.408</v>
      </c>
      <c r="I12" s="51">
        <v>339</v>
      </c>
      <c r="J12" s="51">
        <v>10</v>
      </c>
      <c r="K12" s="51">
        <v>14</v>
      </c>
      <c r="L12" s="51">
        <v>1181</v>
      </c>
      <c r="M12" s="51">
        <v>586</v>
      </c>
      <c r="N12" s="51">
        <v>1155</v>
      </c>
      <c r="O12" s="51">
        <v>258</v>
      </c>
      <c r="P12" s="75">
        <v>2341</v>
      </c>
      <c r="Q12" s="75"/>
      <c r="R12" s="51">
        <v>5498</v>
      </c>
    </row>
    <row r="13" spans="1:18" x14ac:dyDescent="0.2">
      <c r="A13" s="3" t="s">
        <v>12</v>
      </c>
      <c r="B13" s="51" t="s">
        <v>5</v>
      </c>
      <c r="C13" s="51" t="s">
        <v>5</v>
      </c>
      <c r="D13" s="51" t="s">
        <v>5</v>
      </c>
      <c r="E13" s="51" t="s">
        <v>5</v>
      </c>
      <c r="F13" s="51" t="s">
        <v>5</v>
      </c>
      <c r="G13" s="51" t="s">
        <v>5</v>
      </c>
      <c r="H13" s="51">
        <v>1.2E-2</v>
      </c>
      <c r="I13" s="51" t="s">
        <v>5</v>
      </c>
      <c r="J13" s="51" t="s">
        <v>5</v>
      </c>
      <c r="K13" s="51" t="s">
        <v>5</v>
      </c>
      <c r="L13" s="51" t="s">
        <v>5</v>
      </c>
      <c r="M13" s="51" t="s">
        <v>5</v>
      </c>
      <c r="N13" s="51" t="s">
        <v>5</v>
      </c>
      <c r="O13" s="51" t="s">
        <v>5</v>
      </c>
      <c r="P13" s="75">
        <v>87</v>
      </c>
      <c r="Q13" s="75"/>
      <c r="R13" s="51">
        <v>87</v>
      </c>
    </row>
    <row r="14" spans="1:18" x14ac:dyDescent="0.2">
      <c r="A14" s="3" t="s">
        <v>13</v>
      </c>
      <c r="B14" s="51" t="s">
        <v>5</v>
      </c>
      <c r="C14" s="51" t="s">
        <v>5</v>
      </c>
      <c r="D14" s="51">
        <v>3018</v>
      </c>
      <c r="E14" s="51">
        <v>1597</v>
      </c>
      <c r="F14" s="51" t="s">
        <v>5</v>
      </c>
      <c r="G14" s="51" t="s">
        <v>5</v>
      </c>
      <c r="H14" s="51">
        <v>9753.2929999999997</v>
      </c>
      <c r="I14" s="51">
        <v>8945</v>
      </c>
      <c r="J14" s="51" t="s">
        <v>5</v>
      </c>
      <c r="K14" s="51" t="s">
        <v>5</v>
      </c>
      <c r="L14" s="51">
        <v>259</v>
      </c>
      <c r="M14" s="51">
        <v>281</v>
      </c>
      <c r="N14" s="51">
        <v>682</v>
      </c>
      <c r="O14" s="51">
        <v>595</v>
      </c>
      <c r="P14" s="75">
        <v>6519</v>
      </c>
      <c r="Q14" s="75"/>
      <c r="R14" s="51">
        <v>17937</v>
      </c>
    </row>
    <row r="15" spans="1:18" x14ac:dyDescent="0.2">
      <c r="A15" s="3" t="s">
        <v>14</v>
      </c>
      <c r="B15" s="51">
        <v>58</v>
      </c>
      <c r="C15" s="51">
        <v>34</v>
      </c>
      <c r="D15" s="51">
        <v>7509</v>
      </c>
      <c r="E15" s="51">
        <v>4072</v>
      </c>
      <c r="F15" s="51" t="s">
        <v>5</v>
      </c>
      <c r="G15" s="51" t="s">
        <v>5</v>
      </c>
      <c r="H15" s="51">
        <v>264.928</v>
      </c>
      <c r="I15" s="51">
        <v>761</v>
      </c>
      <c r="J15" s="51" t="s">
        <v>5</v>
      </c>
      <c r="K15" s="51" t="s">
        <v>5</v>
      </c>
      <c r="L15" s="51">
        <v>264</v>
      </c>
      <c r="M15" s="51">
        <v>230</v>
      </c>
      <c r="N15" s="51">
        <v>18</v>
      </c>
      <c r="O15" s="51">
        <v>16</v>
      </c>
      <c r="P15" s="75">
        <v>1376</v>
      </c>
      <c r="Q15" s="75"/>
      <c r="R15" s="51">
        <v>6489</v>
      </c>
    </row>
    <row r="16" spans="1:18" x14ac:dyDescent="0.2">
      <c r="A16" s="3" t="s">
        <v>16</v>
      </c>
      <c r="B16" s="51" t="s">
        <v>5</v>
      </c>
      <c r="C16" s="51" t="s">
        <v>5</v>
      </c>
      <c r="D16" s="51" t="s">
        <v>5</v>
      </c>
      <c r="E16" s="51" t="s">
        <v>5</v>
      </c>
      <c r="F16" s="51" t="s">
        <v>5</v>
      </c>
      <c r="G16" s="51" t="s">
        <v>5</v>
      </c>
      <c r="H16" s="51" t="s">
        <v>5</v>
      </c>
      <c r="I16" s="51" t="s">
        <v>5</v>
      </c>
      <c r="J16" s="51" t="s">
        <v>5</v>
      </c>
      <c r="K16" s="51" t="s">
        <v>5</v>
      </c>
      <c r="L16" s="51" t="s">
        <v>5</v>
      </c>
      <c r="M16" s="51" t="s">
        <v>5</v>
      </c>
      <c r="N16" s="51" t="s">
        <v>5</v>
      </c>
      <c r="O16" s="51" t="s">
        <v>5</v>
      </c>
      <c r="P16" s="75" t="s">
        <v>5</v>
      </c>
      <c r="Q16" s="75"/>
      <c r="R16" s="51">
        <v>0</v>
      </c>
    </row>
    <row r="17" spans="1:18" x14ac:dyDescent="0.2">
      <c r="A17" s="3" t="s">
        <v>237</v>
      </c>
      <c r="B17" s="51" t="s">
        <v>5</v>
      </c>
      <c r="C17" s="51" t="s">
        <v>5</v>
      </c>
      <c r="D17" s="51">
        <v>1874</v>
      </c>
      <c r="E17" s="51">
        <v>968</v>
      </c>
      <c r="F17" s="51" t="s">
        <v>5</v>
      </c>
      <c r="G17" s="51" t="s">
        <v>5</v>
      </c>
      <c r="H17" s="51">
        <v>13605.025</v>
      </c>
      <c r="I17" s="51">
        <v>11410</v>
      </c>
      <c r="J17" s="51">
        <v>543</v>
      </c>
      <c r="K17" s="51">
        <v>299</v>
      </c>
      <c r="L17" s="51" t="s">
        <v>5</v>
      </c>
      <c r="M17" s="51">
        <v>5</v>
      </c>
      <c r="N17" s="51">
        <v>15</v>
      </c>
      <c r="O17" s="51">
        <v>34</v>
      </c>
      <c r="P17" s="75">
        <v>1505</v>
      </c>
      <c r="Q17" s="75"/>
      <c r="R17" s="51">
        <v>14221</v>
      </c>
    </row>
    <row r="18" spans="1:18" x14ac:dyDescent="0.2">
      <c r="A18" s="3" t="s">
        <v>17</v>
      </c>
      <c r="B18" s="51">
        <v>1324170</v>
      </c>
      <c r="C18" s="51">
        <v>163750</v>
      </c>
      <c r="D18" s="51">
        <v>12544</v>
      </c>
      <c r="E18" s="51">
        <v>2590</v>
      </c>
      <c r="F18" s="51">
        <v>15193</v>
      </c>
      <c r="G18" s="51">
        <v>8293</v>
      </c>
      <c r="H18" s="51">
        <v>11438.505999999999</v>
      </c>
      <c r="I18" s="51">
        <v>8180</v>
      </c>
      <c r="J18" s="51">
        <v>16148</v>
      </c>
      <c r="K18" s="51">
        <v>4291</v>
      </c>
      <c r="L18" s="51" t="s">
        <v>5</v>
      </c>
      <c r="M18" s="51" t="s">
        <v>5</v>
      </c>
      <c r="N18" s="51" t="s">
        <v>5</v>
      </c>
      <c r="O18" s="51" t="s">
        <v>5</v>
      </c>
      <c r="P18" s="75">
        <v>4448</v>
      </c>
      <c r="Q18" s="75"/>
      <c r="R18" s="51">
        <v>191552</v>
      </c>
    </row>
    <row r="19" spans="1:18" x14ac:dyDescent="0.2">
      <c r="A19" s="3" t="s">
        <v>18</v>
      </c>
      <c r="B19" s="51">
        <v>1713</v>
      </c>
      <c r="C19" s="51">
        <v>322</v>
      </c>
      <c r="D19" s="51">
        <v>59873</v>
      </c>
      <c r="E19" s="51">
        <v>16852</v>
      </c>
      <c r="F19" s="51">
        <v>127313</v>
      </c>
      <c r="G19" s="51">
        <v>79389</v>
      </c>
      <c r="H19" s="51">
        <v>8233.3189999999995</v>
      </c>
      <c r="I19" s="51">
        <v>5939</v>
      </c>
      <c r="J19" s="51">
        <v>46284</v>
      </c>
      <c r="K19" s="51">
        <v>19774</v>
      </c>
      <c r="L19" s="51" t="s">
        <v>5</v>
      </c>
      <c r="M19" s="51" t="s">
        <v>5</v>
      </c>
      <c r="N19" s="51">
        <v>753</v>
      </c>
      <c r="O19" s="51">
        <v>245</v>
      </c>
      <c r="P19" s="75">
        <v>22283</v>
      </c>
      <c r="Q19" s="75"/>
      <c r="R19" s="51">
        <v>144804</v>
      </c>
    </row>
    <row r="20" spans="1:18" x14ac:dyDescent="0.2">
      <c r="A20" s="3" t="s">
        <v>42</v>
      </c>
      <c r="B20" s="51" t="s">
        <v>5</v>
      </c>
      <c r="C20" s="51" t="s">
        <v>5</v>
      </c>
      <c r="D20" s="51" t="s">
        <v>5</v>
      </c>
      <c r="E20" s="51" t="s">
        <v>5</v>
      </c>
      <c r="F20" s="51" t="s">
        <v>5</v>
      </c>
      <c r="G20" s="51" t="s">
        <v>5</v>
      </c>
      <c r="H20" s="51" t="s">
        <v>5</v>
      </c>
      <c r="I20" s="51" t="s">
        <v>5</v>
      </c>
      <c r="J20" s="51" t="s">
        <v>5</v>
      </c>
      <c r="K20" s="51" t="s">
        <v>5</v>
      </c>
      <c r="L20" s="51" t="s">
        <v>5</v>
      </c>
      <c r="M20" s="51" t="s">
        <v>5</v>
      </c>
      <c r="N20" s="51" t="s">
        <v>5</v>
      </c>
      <c r="O20" s="51" t="s">
        <v>5</v>
      </c>
      <c r="P20" s="75">
        <v>8</v>
      </c>
      <c r="Q20" s="75"/>
      <c r="R20" s="51">
        <v>8</v>
      </c>
    </row>
    <row r="21" spans="1:18" x14ac:dyDescent="0.2">
      <c r="A21" s="3" t="s">
        <v>43</v>
      </c>
      <c r="B21" s="51" t="s">
        <v>5</v>
      </c>
      <c r="C21" s="51" t="s">
        <v>5</v>
      </c>
      <c r="D21" s="51">
        <v>119</v>
      </c>
      <c r="E21" s="51">
        <v>109</v>
      </c>
      <c r="F21" s="51">
        <v>5976</v>
      </c>
      <c r="G21" s="51">
        <v>4023</v>
      </c>
      <c r="H21" s="51">
        <v>209.00299999999999</v>
      </c>
      <c r="I21" s="51">
        <v>249</v>
      </c>
      <c r="J21" s="51" t="s">
        <v>5</v>
      </c>
      <c r="K21" s="51" t="s">
        <v>5</v>
      </c>
      <c r="L21" s="51" t="s">
        <v>5</v>
      </c>
      <c r="M21" s="51" t="s">
        <v>5</v>
      </c>
      <c r="N21" s="51" t="s">
        <v>5</v>
      </c>
      <c r="O21" s="51" t="s">
        <v>5</v>
      </c>
      <c r="P21" s="75">
        <v>145</v>
      </c>
      <c r="Q21" s="75"/>
      <c r="R21" s="51">
        <v>4526</v>
      </c>
    </row>
    <row r="22" spans="1:18" x14ac:dyDescent="0.2">
      <c r="A22" s="3" t="s">
        <v>19</v>
      </c>
      <c r="B22" s="51">
        <v>733765</v>
      </c>
      <c r="C22" s="51">
        <v>91347</v>
      </c>
      <c r="D22" s="51">
        <v>94861</v>
      </c>
      <c r="E22" s="51">
        <v>27118</v>
      </c>
      <c r="F22" s="51">
        <v>140764</v>
      </c>
      <c r="G22" s="51">
        <v>69664</v>
      </c>
      <c r="H22" s="51">
        <v>79.84</v>
      </c>
      <c r="I22" s="51">
        <v>73</v>
      </c>
      <c r="J22" s="51">
        <v>311215</v>
      </c>
      <c r="K22" s="51">
        <v>147069</v>
      </c>
      <c r="L22" s="51">
        <v>24714</v>
      </c>
      <c r="M22" s="51">
        <v>56752</v>
      </c>
      <c r="N22" s="51">
        <v>61905</v>
      </c>
      <c r="O22" s="51">
        <v>35253</v>
      </c>
      <c r="P22" s="75">
        <v>73974</v>
      </c>
      <c r="Q22" s="75"/>
      <c r="R22" s="51">
        <v>501250</v>
      </c>
    </row>
    <row r="23" spans="1:18" x14ac:dyDescent="0.2">
      <c r="A23" s="3" t="s">
        <v>236</v>
      </c>
      <c r="B23" s="51">
        <v>2369318</v>
      </c>
      <c r="C23" s="51">
        <v>280204</v>
      </c>
      <c r="D23" s="51">
        <v>187824</v>
      </c>
      <c r="E23" s="51">
        <v>44707</v>
      </c>
      <c r="F23" s="51">
        <v>86430</v>
      </c>
      <c r="G23" s="51">
        <v>60644</v>
      </c>
      <c r="H23" s="51">
        <v>17934.632000000001</v>
      </c>
      <c r="I23" s="51">
        <v>13811</v>
      </c>
      <c r="J23" s="51">
        <v>1578</v>
      </c>
      <c r="K23" s="51">
        <v>591</v>
      </c>
      <c r="L23" s="51">
        <v>2</v>
      </c>
      <c r="M23" s="51">
        <v>4</v>
      </c>
      <c r="N23" s="51">
        <v>39584</v>
      </c>
      <c r="O23" s="51">
        <v>11082</v>
      </c>
      <c r="P23" s="75">
        <v>879</v>
      </c>
      <c r="Q23" s="75"/>
      <c r="R23" s="51">
        <v>411922</v>
      </c>
    </row>
    <row r="24" spans="1:18" x14ac:dyDescent="0.2">
      <c r="A24" s="3" t="s">
        <v>21</v>
      </c>
      <c r="B24" s="51">
        <v>542</v>
      </c>
      <c r="C24" s="51">
        <v>121</v>
      </c>
      <c r="D24" s="51">
        <v>34403</v>
      </c>
      <c r="E24" s="51">
        <v>9588</v>
      </c>
      <c r="F24" s="51">
        <v>20796</v>
      </c>
      <c r="G24" s="51">
        <v>16546</v>
      </c>
      <c r="H24" s="51">
        <v>40023.292000000001</v>
      </c>
      <c r="I24" s="51">
        <v>35270</v>
      </c>
      <c r="J24" s="51">
        <v>14310</v>
      </c>
      <c r="K24" s="51">
        <v>6076</v>
      </c>
      <c r="L24" s="51">
        <v>45</v>
      </c>
      <c r="M24" s="51">
        <v>33</v>
      </c>
      <c r="N24" s="51">
        <v>21677</v>
      </c>
      <c r="O24" s="51">
        <v>5850</v>
      </c>
      <c r="P24" s="75">
        <v>1423</v>
      </c>
      <c r="Q24" s="75"/>
      <c r="R24" s="51">
        <v>74907</v>
      </c>
    </row>
    <row r="25" spans="1:18" x14ac:dyDescent="0.2">
      <c r="A25" s="3" t="s">
        <v>44</v>
      </c>
      <c r="B25" s="51" t="s">
        <v>5</v>
      </c>
      <c r="C25" s="51" t="s">
        <v>5</v>
      </c>
      <c r="D25" s="51">
        <v>20459</v>
      </c>
      <c r="E25" s="51">
        <v>13334</v>
      </c>
      <c r="F25" s="51" t="s">
        <v>5</v>
      </c>
      <c r="G25" s="51" t="s">
        <v>5</v>
      </c>
      <c r="H25" s="51" t="s">
        <v>5</v>
      </c>
      <c r="I25" s="51" t="s">
        <v>5</v>
      </c>
      <c r="J25" s="51" t="s">
        <v>5</v>
      </c>
      <c r="K25" s="51" t="s">
        <v>5</v>
      </c>
      <c r="L25" s="51" t="s">
        <v>5</v>
      </c>
      <c r="M25" s="51" t="s">
        <v>5</v>
      </c>
      <c r="N25" s="51" t="s">
        <v>5</v>
      </c>
      <c r="O25" s="51" t="s">
        <v>5</v>
      </c>
      <c r="P25" s="75">
        <v>166</v>
      </c>
      <c r="Q25" s="75"/>
      <c r="R25" s="51">
        <v>13500</v>
      </c>
    </row>
    <row r="26" spans="1:18" x14ac:dyDescent="0.2">
      <c r="A26" s="3" t="s">
        <v>22</v>
      </c>
      <c r="B26" s="51">
        <v>549</v>
      </c>
      <c r="C26" s="51">
        <v>302</v>
      </c>
      <c r="D26" s="51">
        <v>14696</v>
      </c>
      <c r="E26" s="51">
        <v>8290</v>
      </c>
      <c r="F26" s="51" t="s">
        <v>5</v>
      </c>
      <c r="G26" s="51" t="s">
        <v>5</v>
      </c>
      <c r="H26" s="51">
        <v>956.678</v>
      </c>
      <c r="I26" s="51">
        <v>1600</v>
      </c>
      <c r="J26" s="51">
        <v>14305</v>
      </c>
      <c r="K26" s="51">
        <v>554</v>
      </c>
      <c r="L26" s="51">
        <v>124</v>
      </c>
      <c r="M26" s="51">
        <v>140</v>
      </c>
      <c r="N26" s="51">
        <v>555</v>
      </c>
      <c r="O26" s="51">
        <v>468</v>
      </c>
      <c r="P26" s="75">
        <v>2533</v>
      </c>
      <c r="Q26" s="75"/>
      <c r="R26" s="51">
        <v>13887</v>
      </c>
    </row>
    <row r="27" spans="1:18" x14ac:dyDescent="0.2">
      <c r="A27" s="3" t="s">
        <v>24</v>
      </c>
      <c r="B27" s="51" t="s">
        <v>5</v>
      </c>
      <c r="C27" s="51" t="s">
        <v>5</v>
      </c>
      <c r="D27" s="51" t="s">
        <v>5</v>
      </c>
      <c r="E27" s="51" t="s">
        <v>5</v>
      </c>
      <c r="F27" s="51">
        <v>6734</v>
      </c>
      <c r="G27" s="51">
        <v>3442</v>
      </c>
      <c r="H27" s="51" t="s">
        <v>5</v>
      </c>
      <c r="I27" s="51" t="s">
        <v>5</v>
      </c>
      <c r="J27" s="51">
        <v>19</v>
      </c>
      <c r="K27" s="51">
        <v>4</v>
      </c>
      <c r="L27" s="51" t="s">
        <v>5</v>
      </c>
      <c r="M27" s="51" t="s">
        <v>5</v>
      </c>
      <c r="N27" s="51" t="s">
        <v>5</v>
      </c>
      <c r="O27" s="51" t="s">
        <v>5</v>
      </c>
      <c r="P27" s="75">
        <v>492</v>
      </c>
      <c r="Q27" s="75"/>
      <c r="R27" s="51">
        <v>3938</v>
      </c>
    </row>
    <row r="28" spans="1:18" x14ac:dyDescent="0.2">
      <c r="A28" s="3" t="s">
        <v>25</v>
      </c>
      <c r="B28" s="51">
        <v>26</v>
      </c>
      <c r="C28" s="51">
        <v>129</v>
      </c>
      <c r="D28" s="51">
        <v>2318</v>
      </c>
      <c r="E28" s="51">
        <v>1852</v>
      </c>
      <c r="F28" s="51" t="s">
        <v>5</v>
      </c>
      <c r="G28" s="51" t="s">
        <v>5</v>
      </c>
      <c r="H28" s="51">
        <v>189.202</v>
      </c>
      <c r="I28" s="51">
        <v>345</v>
      </c>
      <c r="J28" s="51">
        <v>24</v>
      </c>
      <c r="K28" s="51">
        <v>33</v>
      </c>
      <c r="L28" s="51">
        <v>26</v>
      </c>
      <c r="M28" s="51">
        <v>161</v>
      </c>
      <c r="N28" s="51">
        <v>180</v>
      </c>
      <c r="O28" s="51">
        <v>117</v>
      </c>
      <c r="P28" s="75">
        <v>2761</v>
      </c>
      <c r="Q28" s="75"/>
      <c r="R28" s="51">
        <v>5398</v>
      </c>
    </row>
    <row r="29" spans="1:18" x14ac:dyDescent="0.2">
      <c r="A29" s="3" t="s">
        <v>26</v>
      </c>
      <c r="B29" s="51">
        <v>88</v>
      </c>
      <c r="C29" s="51">
        <v>12</v>
      </c>
      <c r="D29" s="51">
        <v>37572</v>
      </c>
      <c r="E29" s="51">
        <v>21648</v>
      </c>
      <c r="F29" s="51">
        <v>4517</v>
      </c>
      <c r="G29" s="51">
        <v>3550</v>
      </c>
      <c r="H29" s="51">
        <v>41551.243000000002</v>
      </c>
      <c r="I29" s="51">
        <v>31618</v>
      </c>
      <c r="J29" s="51">
        <v>21292</v>
      </c>
      <c r="K29" s="51">
        <v>10466</v>
      </c>
      <c r="L29" s="51">
        <v>974</v>
      </c>
      <c r="M29" s="51">
        <v>207</v>
      </c>
      <c r="N29" s="51">
        <v>45026</v>
      </c>
      <c r="O29" s="51">
        <v>15725</v>
      </c>
      <c r="P29" s="75">
        <v>2506</v>
      </c>
      <c r="Q29" s="75"/>
      <c r="R29" s="51">
        <v>85732</v>
      </c>
    </row>
    <row r="30" spans="1:18" x14ac:dyDescent="0.2">
      <c r="A30" s="3" t="s">
        <v>235</v>
      </c>
      <c r="B30" s="51">
        <v>90</v>
      </c>
      <c r="C30" s="51">
        <v>167</v>
      </c>
      <c r="D30" s="51">
        <v>41247</v>
      </c>
      <c r="E30" s="51">
        <v>9710</v>
      </c>
      <c r="F30" s="51" t="s">
        <v>5</v>
      </c>
      <c r="G30" s="51" t="s">
        <v>5</v>
      </c>
      <c r="H30" s="51">
        <v>83.44</v>
      </c>
      <c r="I30" s="51">
        <v>546</v>
      </c>
      <c r="J30" s="51">
        <v>2</v>
      </c>
      <c r="K30" s="51">
        <v>3</v>
      </c>
      <c r="L30" s="51">
        <v>191</v>
      </c>
      <c r="M30" s="51">
        <v>209</v>
      </c>
      <c r="N30" s="51">
        <v>153</v>
      </c>
      <c r="O30" s="51">
        <v>126</v>
      </c>
      <c r="P30" s="75">
        <v>3372</v>
      </c>
      <c r="Q30" s="75"/>
      <c r="R30" s="51">
        <v>14133</v>
      </c>
    </row>
    <row r="31" spans="1:18" x14ac:dyDescent="0.2">
      <c r="A31" s="3" t="s">
        <v>28</v>
      </c>
      <c r="B31" s="51" t="s">
        <v>5</v>
      </c>
      <c r="C31" s="51" t="s">
        <v>5</v>
      </c>
      <c r="D31" s="51">
        <v>56725</v>
      </c>
      <c r="E31" s="51">
        <v>13046</v>
      </c>
      <c r="F31" s="51" t="s">
        <v>5</v>
      </c>
      <c r="G31" s="51" t="s">
        <v>5</v>
      </c>
      <c r="H31" s="51">
        <v>1322.829</v>
      </c>
      <c r="I31" s="51">
        <v>1200</v>
      </c>
      <c r="J31" s="51" t="s">
        <v>5</v>
      </c>
      <c r="K31" s="51" t="s">
        <v>5</v>
      </c>
      <c r="L31" s="51" t="s">
        <v>5</v>
      </c>
      <c r="M31" s="51" t="s">
        <v>5</v>
      </c>
      <c r="N31" s="51" t="s">
        <v>5</v>
      </c>
      <c r="O31" s="51" t="s">
        <v>5</v>
      </c>
      <c r="P31" s="75">
        <v>7515</v>
      </c>
      <c r="Q31" s="75"/>
      <c r="R31" s="51">
        <v>21761</v>
      </c>
    </row>
    <row r="32" spans="1:18" x14ac:dyDescent="0.2">
      <c r="A32" s="3" t="s">
        <v>29</v>
      </c>
      <c r="B32" s="51">
        <v>38</v>
      </c>
      <c r="C32" s="51">
        <v>65</v>
      </c>
      <c r="D32" s="51">
        <v>19153</v>
      </c>
      <c r="E32" s="51">
        <v>5423</v>
      </c>
      <c r="F32" s="51">
        <v>3489</v>
      </c>
      <c r="G32" s="51">
        <v>2364</v>
      </c>
      <c r="H32" s="51">
        <v>535.178</v>
      </c>
      <c r="I32" s="51">
        <v>520</v>
      </c>
      <c r="J32" s="51">
        <v>932</v>
      </c>
      <c r="K32" s="51">
        <v>433</v>
      </c>
      <c r="L32" s="51" t="s">
        <v>5</v>
      </c>
      <c r="M32" s="51">
        <v>57</v>
      </c>
      <c r="N32" s="51" t="s">
        <v>5</v>
      </c>
      <c r="O32" s="51" t="s">
        <v>5</v>
      </c>
      <c r="P32" s="75">
        <v>913</v>
      </c>
      <c r="Q32" s="75"/>
      <c r="R32" s="51">
        <v>9775</v>
      </c>
    </row>
    <row r="33" spans="1:19" x14ac:dyDescent="0.2">
      <c r="A33" s="3" t="s">
        <v>45</v>
      </c>
      <c r="B33" s="51" t="s">
        <v>5</v>
      </c>
      <c r="C33" s="51" t="s">
        <v>5</v>
      </c>
      <c r="D33" s="51">
        <v>35</v>
      </c>
      <c r="E33" s="51">
        <v>58</v>
      </c>
      <c r="F33" s="51" t="s">
        <v>5</v>
      </c>
      <c r="G33" s="51" t="s">
        <v>5</v>
      </c>
      <c r="H33" s="51">
        <v>25.422000000000001</v>
      </c>
      <c r="I33" s="51">
        <v>93</v>
      </c>
      <c r="J33" s="51" t="s">
        <v>5</v>
      </c>
      <c r="K33" s="51" t="s">
        <v>5</v>
      </c>
      <c r="L33" s="51">
        <v>19</v>
      </c>
      <c r="M33" s="51">
        <v>29</v>
      </c>
      <c r="N33" s="51" t="s">
        <v>5</v>
      </c>
      <c r="O33" s="51" t="s">
        <v>5</v>
      </c>
      <c r="P33" s="75">
        <v>1200</v>
      </c>
      <c r="Q33" s="75"/>
      <c r="R33" s="51">
        <v>1380</v>
      </c>
    </row>
    <row r="34" spans="1:19" x14ac:dyDescent="0.2">
      <c r="A34" s="3" t="s">
        <v>30</v>
      </c>
      <c r="B34" s="51" t="s">
        <v>5</v>
      </c>
      <c r="C34" s="51" t="s">
        <v>5</v>
      </c>
      <c r="D34" s="51">
        <v>7183</v>
      </c>
      <c r="E34" s="51">
        <v>1521</v>
      </c>
      <c r="F34" s="51">
        <v>45508</v>
      </c>
      <c r="G34" s="51">
        <v>32261</v>
      </c>
      <c r="H34" s="51">
        <v>2108.1010000000001</v>
      </c>
      <c r="I34" s="51">
        <v>2356</v>
      </c>
      <c r="J34" s="51" t="s">
        <v>5</v>
      </c>
      <c r="K34" s="51" t="s">
        <v>5</v>
      </c>
      <c r="L34" s="51">
        <v>38</v>
      </c>
      <c r="M34" s="51">
        <v>15</v>
      </c>
      <c r="N34" s="51" t="s">
        <v>5</v>
      </c>
      <c r="O34" s="51" t="s">
        <v>5</v>
      </c>
      <c r="P34" s="75">
        <v>191</v>
      </c>
      <c r="Q34" s="75"/>
      <c r="R34" s="51">
        <v>36344</v>
      </c>
    </row>
    <row r="35" spans="1:19" x14ac:dyDescent="0.2">
      <c r="A35" s="3" t="s">
        <v>31</v>
      </c>
      <c r="B35" s="51" t="s">
        <v>5</v>
      </c>
      <c r="C35" s="51" t="s">
        <v>5</v>
      </c>
      <c r="D35" s="51">
        <v>5187</v>
      </c>
      <c r="E35" s="51">
        <v>2575</v>
      </c>
      <c r="F35" s="51" t="s">
        <v>5</v>
      </c>
      <c r="G35" s="51" t="s">
        <v>5</v>
      </c>
      <c r="H35" s="51" t="s">
        <v>5</v>
      </c>
      <c r="I35" s="51" t="s">
        <v>5</v>
      </c>
      <c r="J35" s="51" t="s">
        <v>5</v>
      </c>
      <c r="K35" s="51" t="s">
        <v>5</v>
      </c>
      <c r="L35" s="51" t="s">
        <v>5</v>
      </c>
      <c r="M35" s="51" t="s">
        <v>5</v>
      </c>
      <c r="N35" s="51" t="s">
        <v>5</v>
      </c>
      <c r="O35" s="51" t="s">
        <v>5</v>
      </c>
      <c r="P35" s="75">
        <v>53</v>
      </c>
      <c r="Q35" s="75"/>
      <c r="R35" s="51">
        <v>2628</v>
      </c>
    </row>
    <row r="36" spans="1:19" x14ac:dyDescent="0.2">
      <c r="A36" s="3" t="s">
        <v>32</v>
      </c>
      <c r="B36" s="51" t="s">
        <v>5</v>
      </c>
      <c r="C36" s="51" t="s">
        <v>5</v>
      </c>
      <c r="D36" s="51">
        <v>1049</v>
      </c>
      <c r="E36" s="51">
        <v>296</v>
      </c>
      <c r="F36" s="51" t="s">
        <v>5</v>
      </c>
      <c r="G36" s="51" t="s">
        <v>5</v>
      </c>
      <c r="H36" s="51">
        <v>2815.0970000000002</v>
      </c>
      <c r="I36" s="51">
        <v>1381</v>
      </c>
      <c r="J36" s="51" t="s">
        <v>5</v>
      </c>
      <c r="K36" s="51" t="s">
        <v>5</v>
      </c>
      <c r="L36" s="51" t="s">
        <v>5</v>
      </c>
      <c r="M36" s="51" t="s">
        <v>5</v>
      </c>
      <c r="N36" s="51" t="s">
        <v>5</v>
      </c>
      <c r="O36" s="51" t="s">
        <v>5</v>
      </c>
      <c r="P36" s="75">
        <v>6</v>
      </c>
      <c r="Q36" s="75"/>
      <c r="R36" s="51">
        <v>1683</v>
      </c>
    </row>
    <row r="37" spans="1:19" x14ac:dyDescent="0.2">
      <c r="A37" s="3" t="s">
        <v>34</v>
      </c>
      <c r="B37" s="51">
        <v>78431</v>
      </c>
      <c r="C37" s="51">
        <v>10051</v>
      </c>
      <c r="D37" s="51">
        <v>127647</v>
      </c>
      <c r="E37" s="51">
        <v>36775</v>
      </c>
      <c r="F37" s="51">
        <v>34282</v>
      </c>
      <c r="G37" s="51">
        <v>21800</v>
      </c>
      <c r="H37" s="51">
        <v>14520.815000000001</v>
      </c>
      <c r="I37" s="51">
        <v>12331</v>
      </c>
      <c r="J37" s="51">
        <v>9594</v>
      </c>
      <c r="K37" s="51">
        <v>3801</v>
      </c>
      <c r="L37" s="51" t="s">
        <v>5</v>
      </c>
      <c r="M37" s="51">
        <v>59</v>
      </c>
      <c r="N37" s="51">
        <v>23748</v>
      </c>
      <c r="O37" s="51">
        <v>6811</v>
      </c>
      <c r="P37" s="75">
        <v>108</v>
      </c>
      <c r="Q37" s="75"/>
      <c r="R37" s="51">
        <v>91736</v>
      </c>
    </row>
    <row r="38" spans="1:19" x14ac:dyDescent="0.2">
      <c r="A38" s="3" t="s">
        <v>35</v>
      </c>
      <c r="B38" s="51">
        <v>27014</v>
      </c>
      <c r="C38" s="51">
        <v>3520</v>
      </c>
      <c r="D38" s="51">
        <v>130923</v>
      </c>
      <c r="E38" s="51">
        <v>29761</v>
      </c>
      <c r="F38" s="51">
        <v>24070</v>
      </c>
      <c r="G38" s="51">
        <v>18360</v>
      </c>
      <c r="H38" s="51">
        <v>9231.1309999999994</v>
      </c>
      <c r="I38" s="51">
        <v>9358</v>
      </c>
      <c r="J38" s="51">
        <v>2342</v>
      </c>
      <c r="K38" s="51">
        <v>1101</v>
      </c>
      <c r="L38" s="51">
        <v>6</v>
      </c>
      <c r="M38" s="51">
        <v>7</v>
      </c>
      <c r="N38" s="51" t="s">
        <v>5</v>
      </c>
      <c r="O38" s="51" t="s">
        <v>5</v>
      </c>
      <c r="P38" s="75">
        <v>6149</v>
      </c>
      <c r="Q38" s="75"/>
      <c r="R38" s="51">
        <v>68256</v>
      </c>
    </row>
    <row r="39" spans="1:19" x14ac:dyDescent="0.2">
      <c r="A39" s="3" t="s">
        <v>36</v>
      </c>
      <c r="B39" s="51" t="s">
        <v>5</v>
      </c>
      <c r="C39" s="51" t="s">
        <v>5</v>
      </c>
      <c r="D39" s="51">
        <v>4870</v>
      </c>
      <c r="E39" s="51">
        <v>2114</v>
      </c>
      <c r="F39" s="51" t="s">
        <v>5</v>
      </c>
      <c r="G39" s="51" t="s">
        <v>5</v>
      </c>
      <c r="H39" s="51">
        <v>16.707000000000001</v>
      </c>
      <c r="I39" s="51">
        <v>98</v>
      </c>
      <c r="J39" s="51">
        <v>17</v>
      </c>
      <c r="K39" s="51">
        <v>7</v>
      </c>
      <c r="L39" s="51">
        <v>282</v>
      </c>
      <c r="M39" s="51">
        <v>261</v>
      </c>
      <c r="N39" s="51">
        <v>7</v>
      </c>
      <c r="O39" s="51">
        <v>1</v>
      </c>
      <c r="P39" s="75">
        <v>1885</v>
      </c>
      <c r="Q39" s="75"/>
      <c r="R39" s="51">
        <v>4366</v>
      </c>
    </row>
    <row r="40" spans="1:19" x14ac:dyDescent="0.2">
      <c r="A40" s="3" t="s">
        <v>37</v>
      </c>
      <c r="B40" s="51" t="s">
        <v>5</v>
      </c>
      <c r="C40" s="51" t="s">
        <v>5</v>
      </c>
      <c r="D40" s="51">
        <v>19536</v>
      </c>
      <c r="E40" s="51">
        <v>4644</v>
      </c>
      <c r="F40" s="51" t="s">
        <v>5</v>
      </c>
      <c r="G40" s="51" t="s">
        <v>5</v>
      </c>
      <c r="H40" s="51">
        <v>0.48299999999999998</v>
      </c>
      <c r="I40" s="51">
        <v>1</v>
      </c>
      <c r="J40" s="51">
        <v>7</v>
      </c>
      <c r="K40" s="51">
        <v>2</v>
      </c>
      <c r="L40" s="51" t="s">
        <v>5</v>
      </c>
      <c r="M40" s="51" t="s">
        <v>5</v>
      </c>
      <c r="N40" s="51" t="s">
        <v>5</v>
      </c>
      <c r="O40" s="51" t="s">
        <v>5</v>
      </c>
      <c r="P40" s="75">
        <v>2748</v>
      </c>
      <c r="Q40" s="75"/>
      <c r="R40" s="51">
        <v>7395</v>
      </c>
    </row>
    <row r="41" spans="1:19" x14ac:dyDescent="0.2">
      <c r="A41" s="3" t="s">
        <v>202</v>
      </c>
      <c r="B41" s="51" t="s">
        <v>5</v>
      </c>
      <c r="C41" s="51" t="s">
        <v>5</v>
      </c>
      <c r="D41" s="51">
        <v>169961</v>
      </c>
      <c r="E41" s="51">
        <v>132613</v>
      </c>
      <c r="F41" s="51">
        <v>277</v>
      </c>
      <c r="G41" s="51">
        <v>152</v>
      </c>
      <c r="H41" s="51">
        <v>4566.07</v>
      </c>
      <c r="I41" s="51">
        <v>3972</v>
      </c>
      <c r="J41" s="51">
        <v>31123</v>
      </c>
      <c r="K41" s="51">
        <v>11463</v>
      </c>
      <c r="L41" s="51">
        <v>617</v>
      </c>
      <c r="M41" s="51">
        <v>92</v>
      </c>
      <c r="N41" s="51">
        <v>4112</v>
      </c>
      <c r="O41" s="51">
        <v>1900</v>
      </c>
      <c r="P41" s="75">
        <v>34480</v>
      </c>
      <c r="Q41" s="75"/>
      <c r="R41" s="51">
        <v>184672</v>
      </c>
    </row>
    <row r="42" spans="1:19" x14ac:dyDescent="0.2">
      <c r="A42" s="3" t="s">
        <v>234</v>
      </c>
      <c r="B42" s="51">
        <v>11082</v>
      </c>
      <c r="C42" s="51">
        <v>2157</v>
      </c>
      <c r="D42" s="51">
        <v>163263</v>
      </c>
      <c r="E42" s="51">
        <v>45742</v>
      </c>
      <c r="F42" s="51">
        <v>3120</v>
      </c>
      <c r="G42" s="51">
        <v>1729</v>
      </c>
      <c r="H42" s="51">
        <v>3574.1370000000002</v>
      </c>
      <c r="I42" s="51">
        <v>2622</v>
      </c>
      <c r="J42" s="51">
        <v>29855</v>
      </c>
      <c r="K42" s="51">
        <v>12765</v>
      </c>
      <c r="L42" s="51" t="s">
        <v>5</v>
      </c>
      <c r="M42" s="51" t="s">
        <v>5</v>
      </c>
      <c r="N42" s="51" t="s">
        <v>5</v>
      </c>
      <c r="O42" s="51" t="s">
        <v>5</v>
      </c>
      <c r="P42" s="75">
        <v>727</v>
      </c>
      <c r="Q42" s="75"/>
      <c r="R42" s="51">
        <v>65742</v>
      </c>
    </row>
    <row r="43" spans="1:19" x14ac:dyDescent="0.2">
      <c r="A43" s="3" t="s">
        <v>228</v>
      </c>
      <c r="B43" s="51">
        <v>2756</v>
      </c>
      <c r="C43" s="51">
        <v>950</v>
      </c>
      <c r="D43" s="51">
        <v>39845</v>
      </c>
      <c r="E43" s="51">
        <v>18312</v>
      </c>
      <c r="F43" s="51">
        <v>1283</v>
      </c>
      <c r="G43" s="51">
        <v>995</v>
      </c>
      <c r="H43" s="51">
        <v>5229.7129999999997</v>
      </c>
      <c r="I43" s="51">
        <v>5455</v>
      </c>
      <c r="J43" s="51">
        <v>4202</v>
      </c>
      <c r="K43" s="51">
        <v>1979</v>
      </c>
      <c r="L43" s="51">
        <v>2659</v>
      </c>
      <c r="M43" s="51">
        <v>969</v>
      </c>
      <c r="N43" s="51">
        <v>143</v>
      </c>
      <c r="O43" s="51">
        <v>164</v>
      </c>
      <c r="P43" s="75">
        <v>15056</v>
      </c>
      <c r="Q43" s="75"/>
      <c r="R43" s="51">
        <v>43880</v>
      </c>
    </row>
    <row r="44" spans="1:19" s="3" customFormat="1" ht="12.75" customHeight="1" x14ac:dyDescent="0.2">
      <c r="A44" s="27" t="s">
        <v>41</v>
      </c>
      <c r="B44" s="53">
        <v>14952859</v>
      </c>
      <c r="C44" s="53">
        <v>1854249</v>
      </c>
      <c r="D44" s="53">
        <v>2067225</v>
      </c>
      <c r="E44" s="53">
        <v>792359</v>
      </c>
      <c r="F44" s="53">
        <v>875458</v>
      </c>
      <c r="G44" s="53">
        <v>544051</v>
      </c>
      <c r="H44" s="53">
        <v>364924.701</v>
      </c>
      <c r="I44" s="53">
        <v>337497</v>
      </c>
      <c r="J44" s="53">
        <v>578309</v>
      </c>
      <c r="K44" s="53">
        <v>252755</v>
      </c>
      <c r="L44" s="53">
        <v>81616</v>
      </c>
      <c r="M44" s="53">
        <v>102451</v>
      </c>
      <c r="N44" s="53">
        <v>210378</v>
      </c>
      <c r="O44" s="53">
        <v>80781</v>
      </c>
      <c r="P44" s="76">
        <v>520245</v>
      </c>
      <c r="Q44" s="78" t="s">
        <v>360</v>
      </c>
      <c r="R44" s="76">
        <v>4484388</v>
      </c>
      <c r="S44" s="78" t="s">
        <v>360</v>
      </c>
    </row>
    <row r="45" spans="1:19" x14ac:dyDescent="0.2">
      <c r="P45" s="77"/>
      <c r="Q45" s="77"/>
      <c r="R45" s="55"/>
    </row>
    <row r="46" spans="1:19" x14ac:dyDescent="0.2">
      <c r="A46" s="5" t="s">
        <v>54</v>
      </c>
    </row>
    <row r="47" spans="1:19" x14ac:dyDescent="0.2">
      <c r="A47" s="31" t="s">
        <v>240</v>
      </c>
    </row>
    <row r="48" spans="1:19" x14ac:dyDescent="0.2">
      <c r="A48" s="6"/>
    </row>
    <row r="49" spans="1:1" x14ac:dyDescent="0.2">
      <c r="A49" s="2" t="s">
        <v>53</v>
      </c>
    </row>
    <row r="50" spans="1:1" x14ac:dyDescent="0.2">
      <c r="A50" s="3" t="s">
        <v>62</v>
      </c>
    </row>
    <row r="51" spans="1:1" x14ac:dyDescent="0.2">
      <c r="A51" s="3" t="s">
        <v>75</v>
      </c>
    </row>
    <row r="52" spans="1:1" x14ac:dyDescent="0.2">
      <c r="A52" s="3" t="s">
        <v>63</v>
      </c>
    </row>
    <row r="53" spans="1:1" x14ac:dyDescent="0.2">
      <c r="A53" s="3" t="s">
        <v>224</v>
      </c>
    </row>
    <row r="54" spans="1:1" x14ac:dyDescent="0.2">
      <c r="A54" s="3" t="s">
        <v>210</v>
      </c>
    </row>
    <row r="55" spans="1:1" x14ac:dyDescent="0.2">
      <c r="A55" s="3" t="s">
        <v>211</v>
      </c>
    </row>
    <row r="56" spans="1:1" x14ac:dyDescent="0.2">
      <c r="A56" s="3" t="s">
        <v>225</v>
      </c>
    </row>
    <row r="57" spans="1:1" x14ac:dyDescent="0.2">
      <c r="A57" s="3" t="s">
        <v>213</v>
      </c>
    </row>
    <row r="58" spans="1:1" x14ac:dyDescent="0.2">
      <c r="A58" s="3"/>
    </row>
    <row r="59" spans="1:1" x14ac:dyDescent="0.2">
      <c r="A59" s="7" t="s">
        <v>226</v>
      </c>
    </row>
    <row r="60" spans="1:1" x14ac:dyDescent="0.2">
      <c r="A60" s="6" t="s">
        <v>220</v>
      </c>
    </row>
    <row r="61" spans="1:1" x14ac:dyDescent="0.2">
      <c r="A61" s="4" t="s">
        <v>221</v>
      </c>
    </row>
    <row r="62" spans="1:1" x14ac:dyDescent="0.2">
      <c r="A62" s="3" t="s">
        <v>222</v>
      </c>
    </row>
  </sheetData>
  <mergeCells count="8">
    <mergeCell ref="L3:M3"/>
    <mergeCell ref="N3:O3"/>
    <mergeCell ref="A3:A5"/>
    <mergeCell ref="B3:C3"/>
    <mergeCell ref="D3:E3"/>
    <mergeCell ref="F3:G3"/>
    <mergeCell ref="H3:I3"/>
    <mergeCell ref="J3:K3"/>
  </mergeCells>
  <pageMargins left="0.75" right="0.75" top="1" bottom="1" header="0.5" footer="0.5"/>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62"/>
  <sheetViews>
    <sheetView workbookViewId="0"/>
  </sheetViews>
  <sheetFormatPr defaultRowHeight="12.75" x14ac:dyDescent="0.2"/>
  <cols>
    <col min="1" max="1" width="30.7109375" customWidth="1"/>
    <col min="2" max="16" width="9.7109375" customWidth="1"/>
    <col min="17" max="17" width="1.7109375" customWidth="1"/>
    <col min="18" max="18" width="9.7109375" customWidth="1"/>
    <col min="19" max="19" width="1.5703125" customWidth="1"/>
  </cols>
  <sheetData>
    <row r="1" spans="1:18" ht="16.5" x14ac:dyDescent="0.2">
      <c r="A1" s="1" t="s">
        <v>353</v>
      </c>
    </row>
    <row r="3" spans="1:18" s="3" customFormat="1" ht="31.5" x14ac:dyDescent="0.2">
      <c r="A3" s="103" t="s">
        <v>47</v>
      </c>
      <c r="B3" s="105" t="s">
        <v>48</v>
      </c>
      <c r="C3" s="105"/>
      <c r="D3" s="106" t="s">
        <v>72</v>
      </c>
      <c r="E3" s="106"/>
      <c r="F3" s="105" t="s">
        <v>49</v>
      </c>
      <c r="G3" s="105"/>
      <c r="H3" s="105" t="s">
        <v>215</v>
      </c>
      <c r="I3" s="105"/>
      <c r="J3" s="105" t="s">
        <v>0</v>
      </c>
      <c r="K3" s="105"/>
      <c r="L3" s="102" t="s">
        <v>1</v>
      </c>
      <c r="M3" s="102"/>
      <c r="N3" s="102" t="s">
        <v>205</v>
      </c>
      <c r="O3" s="102"/>
      <c r="P3" s="32" t="s">
        <v>206</v>
      </c>
      <c r="Q3" s="32"/>
      <c r="R3" s="32" t="s">
        <v>207</v>
      </c>
    </row>
    <row r="4" spans="1:18" s="10" customFormat="1" ht="11.25" x14ac:dyDescent="0.2">
      <c r="A4" s="103"/>
      <c r="B4" s="29" t="s">
        <v>2</v>
      </c>
      <c r="C4" s="30" t="s">
        <v>64</v>
      </c>
      <c r="D4" s="29" t="s">
        <v>2</v>
      </c>
      <c r="E4" s="30" t="s">
        <v>64</v>
      </c>
      <c r="F4" s="29" t="s">
        <v>2</v>
      </c>
      <c r="G4" s="30" t="s">
        <v>64</v>
      </c>
      <c r="H4" s="29" t="s">
        <v>2</v>
      </c>
      <c r="I4" s="30" t="s">
        <v>64</v>
      </c>
      <c r="J4" s="29" t="s">
        <v>2</v>
      </c>
      <c r="K4" s="30" t="s">
        <v>64</v>
      </c>
      <c r="L4" s="29" t="s">
        <v>2</v>
      </c>
      <c r="M4" s="30" t="s">
        <v>64</v>
      </c>
      <c r="N4" s="29" t="s">
        <v>2</v>
      </c>
      <c r="O4" s="30" t="s">
        <v>64</v>
      </c>
      <c r="P4" s="30" t="s">
        <v>64</v>
      </c>
      <c r="Q4" s="30"/>
      <c r="R4" s="30" t="s">
        <v>64</v>
      </c>
    </row>
    <row r="5" spans="1:18" s="3" customFormat="1" ht="11.25" x14ac:dyDescent="0.2">
      <c r="A5" s="104"/>
      <c r="B5" s="17" t="s">
        <v>73</v>
      </c>
      <c r="C5" s="16" t="s">
        <v>3</v>
      </c>
      <c r="D5" s="17" t="s">
        <v>74</v>
      </c>
      <c r="E5" s="16" t="s">
        <v>3</v>
      </c>
      <c r="F5" s="17" t="s">
        <v>52</v>
      </c>
      <c r="G5" s="16" t="s">
        <v>3</v>
      </c>
      <c r="H5" s="17" t="s">
        <v>52</v>
      </c>
      <c r="I5" s="16" t="s">
        <v>3</v>
      </c>
      <c r="J5" s="15" t="s">
        <v>57</v>
      </c>
      <c r="K5" s="16" t="s">
        <v>3</v>
      </c>
      <c r="L5" s="15" t="s">
        <v>57</v>
      </c>
      <c r="M5" s="16" t="s">
        <v>3</v>
      </c>
      <c r="N5" s="15" t="s">
        <v>57</v>
      </c>
      <c r="O5" s="16" t="s">
        <v>3</v>
      </c>
      <c r="P5" s="16" t="s">
        <v>3</v>
      </c>
      <c r="Q5" s="16"/>
      <c r="R5" s="16" t="s">
        <v>3</v>
      </c>
    </row>
    <row r="6" spans="1:18" x14ac:dyDescent="0.2">
      <c r="A6" s="3" t="s">
        <v>239</v>
      </c>
      <c r="B6" s="51" t="s">
        <v>5</v>
      </c>
      <c r="C6" s="51" t="s">
        <v>5</v>
      </c>
      <c r="D6" s="51">
        <v>1395</v>
      </c>
      <c r="E6" s="51">
        <v>604</v>
      </c>
      <c r="F6" s="51" t="s">
        <v>5</v>
      </c>
      <c r="G6" s="51" t="s">
        <v>5</v>
      </c>
      <c r="H6" s="51">
        <v>0.92</v>
      </c>
      <c r="I6" s="51">
        <v>4</v>
      </c>
      <c r="J6" s="51">
        <v>1</v>
      </c>
      <c r="K6" s="51">
        <v>1</v>
      </c>
      <c r="L6" s="51">
        <v>67</v>
      </c>
      <c r="M6" s="51">
        <v>23</v>
      </c>
      <c r="N6" s="51" t="s">
        <v>5</v>
      </c>
      <c r="O6" s="51" t="s">
        <v>5</v>
      </c>
      <c r="P6" s="51">
        <v>534</v>
      </c>
      <c r="Q6" s="51"/>
      <c r="R6" s="51">
        <v>1166</v>
      </c>
    </row>
    <row r="7" spans="1:18" x14ac:dyDescent="0.2">
      <c r="A7" s="3" t="s">
        <v>6</v>
      </c>
      <c r="B7" s="51">
        <v>56</v>
      </c>
      <c r="C7" s="51">
        <v>33</v>
      </c>
      <c r="D7" s="51">
        <v>224883</v>
      </c>
      <c r="E7" s="51">
        <v>163209</v>
      </c>
      <c r="F7" s="51">
        <v>71677</v>
      </c>
      <c r="G7" s="51">
        <v>62804</v>
      </c>
      <c r="H7" s="51">
        <v>147240.44899999999</v>
      </c>
      <c r="I7" s="51">
        <v>171808</v>
      </c>
      <c r="J7" s="51">
        <v>11063</v>
      </c>
      <c r="K7" s="51">
        <v>7067</v>
      </c>
      <c r="L7" s="51">
        <v>66777</v>
      </c>
      <c r="M7" s="51">
        <v>62704</v>
      </c>
      <c r="N7" s="51">
        <v>12016</v>
      </c>
      <c r="O7" s="51">
        <v>5532</v>
      </c>
      <c r="P7" s="51">
        <v>324126</v>
      </c>
      <c r="Q7" s="51"/>
      <c r="R7" s="51">
        <v>797283</v>
      </c>
    </row>
    <row r="8" spans="1:18" x14ac:dyDescent="0.2">
      <c r="A8" s="3" t="s">
        <v>7</v>
      </c>
      <c r="B8" s="51" t="s">
        <v>5</v>
      </c>
      <c r="C8" s="51" t="s">
        <v>5</v>
      </c>
      <c r="D8" s="51">
        <v>241</v>
      </c>
      <c r="E8" s="51">
        <v>195</v>
      </c>
      <c r="F8" s="51">
        <v>5154</v>
      </c>
      <c r="G8" s="51">
        <v>4623</v>
      </c>
      <c r="H8" s="51" t="s">
        <v>5</v>
      </c>
      <c r="I8" s="51" t="s">
        <v>5</v>
      </c>
      <c r="J8" s="51" t="s">
        <v>5</v>
      </c>
      <c r="K8" s="51" t="s">
        <v>5</v>
      </c>
      <c r="L8" s="51" t="s">
        <v>5</v>
      </c>
      <c r="M8" s="51" t="s">
        <v>5</v>
      </c>
      <c r="N8" s="51" t="s">
        <v>5</v>
      </c>
      <c r="O8" s="51" t="s">
        <v>5</v>
      </c>
      <c r="P8" s="51">
        <v>111</v>
      </c>
      <c r="Q8" s="51"/>
      <c r="R8" s="51">
        <v>4929</v>
      </c>
    </row>
    <row r="9" spans="1:18" x14ac:dyDescent="0.2">
      <c r="A9" s="3" t="s">
        <v>201</v>
      </c>
      <c r="B9" s="51" t="s">
        <v>5</v>
      </c>
      <c r="C9" s="51" t="s">
        <v>5</v>
      </c>
      <c r="D9" s="51">
        <v>2169</v>
      </c>
      <c r="E9" s="51">
        <v>1711</v>
      </c>
      <c r="F9" s="51" t="s">
        <v>5</v>
      </c>
      <c r="G9" s="51" t="s">
        <v>5</v>
      </c>
      <c r="H9" s="51">
        <v>6.4000000000000001E-2</v>
      </c>
      <c r="I9" s="51">
        <v>3</v>
      </c>
      <c r="J9" s="51" t="s">
        <v>5</v>
      </c>
      <c r="K9" s="51" t="s">
        <v>5</v>
      </c>
      <c r="L9" s="51">
        <v>40</v>
      </c>
      <c r="M9" s="51">
        <v>17</v>
      </c>
      <c r="N9" s="51" t="s">
        <v>5</v>
      </c>
      <c r="O9" s="51" t="s">
        <v>5</v>
      </c>
      <c r="P9" s="51">
        <v>1595</v>
      </c>
      <c r="Q9" s="51"/>
      <c r="R9" s="51">
        <v>3326</v>
      </c>
    </row>
    <row r="10" spans="1:18" x14ac:dyDescent="0.2">
      <c r="A10" s="3" t="s">
        <v>9</v>
      </c>
      <c r="B10" s="51" t="s">
        <v>5</v>
      </c>
      <c r="C10" s="51" t="s">
        <v>5</v>
      </c>
      <c r="D10" s="51">
        <v>210</v>
      </c>
      <c r="E10" s="51">
        <v>179</v>
      </c>
      <c r="F10" s="51" t="s">
        <v>5</v>
      </c>
      <c r="G10" s="51" t="s">
        <v>5</v>
      </c>
      <c r="H10" s="51">
        <v>0.47899999999999998</v>
      </c>
      <c r="I10" s="51">
        <v>8</v>
      </c>
      <c r="J10" s="51">
        <v>2736</v>
      </c>
      <c r="K10" s="51">
        <v>1010</v>
      </c>
      <c r="L10" s="51">
        <v>1</v>
      </c>
      <c r="M10" s="51">
        <v>7</v>
      </c>
      <c r="N10" s="51" t="s">
        <v>5</v>
      </c>
      <c r="O10" s="51" t="s">
        <v>5</v>
      </c>
      <c r="P10" s="51">
        <v>816</v>
      </c>
      <c r="Q10" s="51"/>
      <c r="R10" s="51">
        <v>2020</v>
      </c>
    </row>
    <row r="11" spans="1:18" x14ac:dyDescent="0.2">
      <c r="A11" s="3" t="s">
        <v>238</v>
      </c>
      <c r="B11" s="51">
        <v>8249831</v>
      </c>
      <c r="C11" s="51">
        <v>937422</v>
      </c>
      <c r="D11" s="51">
        <v>454589</v>
      </c>
      <c r="E11" s="51">
        <v>138407</v>
      </c>
      <c r="F11" s="51">
        <v>253806</v>
      </c>
      <c r="G11" s="51">
        <v>176892</v>
      </c>
      <c r="H11" s="51">
        <v>43282.275000000001</v>
      </c>
      <c r="I11" s="51">
        <v>41041</v>
      </c>
      <c r="J11" s="51">
        <v>59074</v>
      </c>
      <c r="K11" s="51">
        <v>24234</v>
      </c>
      <c r="L11" s="51">
        <v>135</v>
      </c>
      <c r="M11" s="51">
        <v>74</v>
      </c>
      <c r="N11" s="51">
        <v>63</v>
      </c>
      <c r="O11" s="51">
        <v>29</v>
      </c>
      <c r="P11" s="51">
        <v>21959</v>
      </c>
      <c r="Q11" s="51"/>
      <c r="R11" s="51">
        <v>1340058</v>
      </c>
    </row>
    <row r="12" spans="1:18" x14ac:dyDescent="0.2">
      <c r="A12" s="3" t="s">
        <v>11</v>
      </c>
      <c r="B12" s="51">
        <v>40</v>
      </c>
      <c r="C12" s="51">
        <v>25</v>
      </c>
      <c r="D12" s="51">
        <v>3880</v>
      </c>
      <c r="E12" s="51">
        <v>1104</v>
      </c>
      <c r="F12" s="51" t="s">
        <v>5</v>
      </c>
      <c r="G12" s="51" t="s">
        <v>5</v>
      </c>
      <c r="H12" s="51">
        <v>103.937</v>
      </c>
      <c r="I12" s="51">
        <v>340</v>
      </c>
      <c r="J12" s="51">
        <v>259</v>
      </c>
      <c r="K12" s="51">
        <v>11</v>
      </c>
      <c r="L12" s="51">
        <v>463</v>
      </c>
      <c r="M12" s="51">
        <v>310</v>
      </c>
      <c r="N12" s="51">
        <v>506</v>
      </c>
      <c r="O12" s="51">
        <v>368</v>
      </c>
      <c r="P12" s="51">
        <v>3112</v>
      </c>
      <c r="Q12" s="51"/>
      <c r="R12" s="51">
        <v>5270</v>
      </c>
    </row>
    <row r="13" spans="1:18" x14ac:dyDescent="0.2">
      <c r="A13" s="3" t="s">
        <v>12</v>
      </c>
      <c r="B13" s="51" t="s">
        <v>5</v>
      </c>
      <c r="C13" s="51" t="s">
        <v>5</v>
      </c>
      <c r="D13" s="51" t="s">
        <v>5</v>
      </c>
      <c r="E13" s="51" t="s">
        <v>5</v>
      </c>
      <c r="F13" s="51" t="s">
        <v>5</v>
      </c>
      <c r="G13" s="51" t="s">
        <v>5</v>
      </c>
      <c r="H13" s="51" t="s">
        <v>5</v>
      </c>
      <c r="I13" s="51" t="s">
        <v>5</v>
      </c>
      <c r="J13" s="51" t="s">
        <v>5</v>
      </c>
      <c r="K13" s="51" t="s">
        <v>5</v>
      </c>
      <c r="L13" s="51" t="s">
        <v>5</v>
      </c>
      <c r="M13" s="51" t="s">
        <v>5</v>
      </c>
      <c r="N13" s="51" t="s">
        <v>5</v>
      </c>
      <c r="O13" s="51" t="s">
        <v>5</v>
      </c>
      <c r="P13" s="51">
        <v>85</v>
      </c>
      <c r="Q13" s="51"/>
      <c r="R13" s="51">
        <v>85</v>
      </c>
    </row>
    <row r="14" spans="1:18" x14ac:dyDescent="0.2">
      <c r="A14" s="3" t="s">
        <v>13</v>
      </c>
      <c r="B14" s="51" t="s">
        <v>5</v>
      </c>
      <c r="C14" s="51" t="s">
        <v>5</v>
      </c>
      <c r="D14" s="51">
        <v>442</v>
      </c>
      <c r="E14" s="51">
        <v>249</v>
      </c>
      <c r="F14" s="51" t="s">
        <v>5</v>
      </c>
      <c r="G14" s="51" t="s">
        <v>5</v>
      </c>
      <c r="H14" s="51">
        <v>7900.8450000000003</v>
      </c>
      <c r="I14" s="51">
        <v>8870</v>
      </c>
      <c r="J14" s="51">
        <v>1</v>
      </c>
      <c r="K14" s="51">
        <v>1</v>
      </c>
      <c r="L14" s="51">
        <v>239</v>
      </c>
      <c r="M14" s="51">
        <v>88</v>
      </c>
      <c r="N14" s="51">
        <v>821</v>
      </c>
      <c r="O14" s="51">
        <v>534</v>
      </c>
      <c r="P14" s="51">
        <v>5311</v>
      </c>
      <c r="Q14" s="51"/>
      <c r="R14" s="51">
        <v>15053</v>
      </c>
    </row>
    <row r="15" spans="1:18" x14ac:dyDescent="0.2">
      <c r="A15" s="3" t="s">
        <v>14</v>
      </c>
      <c r="B15" s="51">
        <v>43</v>
      </c>
      <c r="C15" s="51">
        <v>51</v>
      </c>
      <c r="D15" s="51">
        <v>6112</v>
      </c>
      <c r="E15" s="51">
        <v>2842</v>
      </c>
      <c r="F15" s="51" t="s">
        <v>5</v>
      </c>
      <c r="G15" s="51" t="s">
        <v>5</v>
      </c>
      <c r="H15" s="51">
        <v>72.521000000000001</v>
      </c>
      <c r="I15" s="51">
        <v>365</v>
      </c>
      <c r="J15" s="51" t="s">
        <v>5</v>
      </c>
      <c r="K15" s="51" t="s">
        <v>5</v>
      </c>
      <c r="L15" s="51">
        <v>31</v>
      </c>
      <c r="M15" s="51">
        <v>38</v>
      </c>
      <c r="N15" s="51">
        <v>11</v>
      </c>
      <c r="O15" s="51">
        <v>10</v>
      </c>
      <c r="P15" s="51">
        <v>1682</v>
      </c>
      <c r="Q15" s="51"/>
      <c r="R15" s="51">
        <v>4988</v>
      </c>
    </row>
    <row r="16" spans="1:18" x14ac:dyDescent="0.2">
      <c r="A16" s="3" t="s">
        <v>16</v>
      </c>
      <c r="B16" s="51" t="s">
        <v>5</v>
      </c>
      <c r="C16" s="51" t="s">
        <v>5</v>
      </c>
      <c r="D16" s="51" t="s">
        <v>5</v>
      </c>
      <c r="E16" s="51" t="s">
        <v>5</v>
      </c>
      <c r="F16" s="51" t="s">
        <v>5</v>
      </c>
      <c r="G16" s="51" t="s">
        <v>5</v>
      </c>
      <c r="H16" s="51" t="s">
        <v>5</v>
      </c>
      <c r="I16" s="51" t="s">
        <v>5</v>
      </c>
      <c r="J16" s="51" t="s">
        <v>5</v>
      </c>
      <c r="K16" s="51" t="s">
        <v>5</v>
      </c>
      <c r="L16" s="51" t="s">
        <v>5</v>
      </c>
      <c r="M16" s="51" t="s">
        <v>5</v>
      </c>
      <c r="N16" s="51" t="s">
        <v>5</v>
      </c>
      <c r="O16" s="51" t="s">
        <v>5</v>
      </c>
      <c r="P16" s="51">
        <v>3</v>
      </c>
      <c r="Q16" s="51"/>
      <c r="R16" s="51">
        <v>3</v>
      </c>
    </row>
    <row r="17" spans="1:18" x14ac:dyDescent="0.2">
      <c r="A17" s="3" t="s">
        <v>237</v>
      </c>
      <c r="B17" s="51">
        <v>25</v>
      </c>
      <c r="C17" s="51">
        <v>21</v>
      </c>
      <c r="D17" s="51">
        <v>1523</v>
      </c>
      <c r="E17" s="51">
        <v>556</v>
      </c>
      <c r="F17" s="51" t="s">
        <v>5</v>
      </c>
      <c r="G17" s="51" t="s">
        <v>5</v>
      </c>
      <c r="H17" s="51">
        <v>18239.392</v>
      </c>
      <c r="I17" s="51">
        <v>15783</v>
      </c>
      <c r="J17" s="51">
        <v>1061</v>
      </c>
      <c r="K17" s="51">
        <v>473</v>
      </c>
      <c r="L17" s="51" t="s">
        <v>5</v>
      </c>
      <c r="M17" s="51">
        <v>26</v>
      </c>
      <c r="N17" s="51" t="s">
        <v>5</v>
      </c>
      <c r="O17" s="51" t="s">
        <v>5</v>
      </c>
      <c r="P17" s="51">
        <v>1413</v>
      </c>
      <c r="Q17" s="51"/>
      <c r="R17" s="51">
        <v>18272</v>
      </c>
    </row>
    <row r="18" spans="1:18" x14ac:dyDescent="0.2">
      <c r="A18" s="3" t="s">
        <v>17</v>
      </c>
      <c r="B18" s="51">
        <v>1512831</v>
      </c>
      <c r="C18" s="51">
        <v>175529</v>
      </c>
      <c r="D18" s="51">
        <v>10955</v>
      </c>
      <c r="E18" s="51">
        <v>2702</v>
      </c>
      <c r="F18" s="51">
        <v>11162</v>
      </c>
      <c r="G18" s="51">
        <v>6022</v>
      </c>
      <c r="H18" s="51">
        <v>8225.4</v>
      </c>
      <c r="I18" s="51">
        <v>6217</v>
      </c>
      <c r="J18" s="51">
        <v>14416</v>
      </c>
      <c r="K18" s="51">
        <v>3528</v>
      </c>
      <c r="L18" s="51" t="s">
        <v>5</v>
      </c>
      <c r="M18" s="51" t="s">
        <v>5</v>
      </c>
      <c r="N18" s="51" t="s">
        <v>5</v>
      </c>
      <c r="O18" s="51" t="s">
        <v>5</v>
      </c>
      <c r="P18" s="51">
        <v>7347</v>
      </c>
      <c r="Q18" s="51"/>
      <c r="R18" s="51">
        <v>201345</v>
      </c>
    </row>
    <row r="19" spans="1:18" x14ac:dyDescent="0.2">
      <c r="A19" s="3" t="s">
        <v>18</v>
      </c>
      <c r="B19" s="51">
        <v>1233</v>
      </c>
      <c r="C19" s="51">
        <v>229</v>
      </c>
      <c r="D19" s="51">
        <v>86866</v>
      </c>
      <c r="E19" s="51">
        <v>24377</v>
      </c>
      <c r="F19" s="51">
        <v>86762</v>
      </c>
      <c r="G19" s="51">
        <v>58212</v>
      </c>
      <c r="H19" s="51">
        <v>6488.4089999999997</v>
      </c>
      <c r="I19" s="51">
        <v>5213</v>
      </c>
      <c r="J19" s="51">
        <v>56628</v>
      </c>
      <c r="K19" s="51">
        <v>22614</v>
      </c>
      <c r="L19" s="51" t="s">
        <v>5</v>
      </c>
      <c r="M19" s="51" t="s">
        <v>5</v>
      </c>
      <c r="N19" s="51">
        <v>1589</v>
      </c>
      <c r="O19" s="51">
        <v>632</v>
      </c>
      <c r="P19" s="51">
        <v>21746</v>
      </c>
      <c r="Q19" s="51"/>
      <c r="R19" s="51">
        <v>133023</v>
      </c>
    </row>
    <row r="20" spans="1:18" x14ac:dyDescent="0.2">
      <c r="A20" s="3" t="s">
        <v>42</v>
      </c>
      <c r="B20" s="51" t="s">
        <v>5</v>
      </c>
      <c r="C20" s="51" t="s">
        <v>5</v>
      </c>
      <c r="D20" s="51" t="s">
        <v>5</v>
      </c>
      <c r="E20" s="51" t="s">
        <v>5</v>
      </c>
      <c r="F20" s="51" t="s">
        <v>5</v>
      </c>
      <c r="G20" s="51" t="s">
        <v>5</v>
      </c>
      <c r="H20" s="51" t="s">
        <v>5</v>
      </c>
      <c r="I20" s="51" t="s">
        <v>5</v>
      </c>
      <c r="J20" s="51" t="s">
        <v>5</v>
      </c>
      <c r="K20" s="51" t="s">
        <v>5</v>
      </c>
      <c r="L20" s="51" t="s">
        <v>5</v>
      </c>
      <c r="M20" s="51" t="s">
        <v>5</v>
      </c>
      <c r="N20" s="51" t="s">
        <v>5</v>
      </c>
      <c r="O20" s="51" t="s">
        <v>5</v>
      </c>
      <c r="P20" s="51">
        <v>13</v>
      </c>
      <c r="Q20" s="51"/>
      <c r="R20" s="51">
        <v>13</v>
      </c>
    </row>
    <row r="21" spans="1:18" x14ac:dyDescent="0.2">
      <c r="A21" s="3" t="s">
        <v>43</v>
      </c>
      <c r="B21" s="51" t="s">
        <v>5</v>
      </c>
      <c r="C21" s="51" t="s">
        <v>5</v>
      </c>
      <c r="D21" s="51">
        <v>224</v>
      </c>
      <c r="E21" s="51">
        <v>294</v>
      </c>
      <c r="F21" s="51">
        <v>424</v>
      </c>
      <c r="G21" s="51">
        <v>336</v>
      </c>
      <c r="H21" s="51">
        <v>9.3390000000000004</v>
      </c>
      <c r="I21" s="51">
        <v>13</v>
      </c>
      <c r="J21" s="51" t="s">
        <v>5</v>
      </c>
      <c r="K21" s="51" t="s">
        <v>5</v>
      </c>
      <c r="L21" s="51" t="s">
        <v>5</v>
      </c>
      <c r="M21" s="51" t="s">
        <v>5</v>
      </c>
      <c r="N21" s="51" t="s">
        <v>5</v>
      </c>
      <c r="O21" s="51" t="s">
        <v>5</v>
      </c>
      <c r="P21" s="51">
        <v>144</v>
      </c>
      <c r="Q21" s="51"/>
      <c r="R21" s="51">
        <v>787</v>
      </c>
    </row>
    <row r="22" spans="1:18" x14ac:dyDescent="0.2">
      <c r="A22" s="3" t="s">
        <v>19</v>
      </c>
      <c r="B22" s="51">
        <v>728461</v>
      </c>
      <c r="C22" s="51">
        <v>87389</v>
      </c>
      <c r="D22" s="51">
        <v>116326</v>
      </c>
      <c r="E22" s="51">
        <v>32682</v>
      </c>
      <c r="F22" s="51">
        <v>189071</v>
      </c>
      <c r="G22" s="51">
        <v>89418</v>
      </c>
      <c r="H22" s="51">
        <v>3.1349999999999998</v>
      </c>
      <c r="I22" s="51">
        <v>27</v>
      </c>
      <c r="J22" s="51">
        <v>285769</v>
      </c>
      <c r="K22" s="51">
        <v>133325</v>
      </c>
      <c r="L22" s="51">
        <v>31319</v>
      </c>
      <c r="M22" s="51">
        <v>77500</v>
      </c>
      <c r="N22" s="51">
        <v>67325</v>
      </c>
      <c r="O22" s="51">
        <v>40725</v>
      </c>
      <c r="P22" s="51">
        <v>100802</v>
      </c>
      <c r="Q22" s="51"/>
      <c r="R22" s="51">
        <v>561868</v>
      </c>
    </row>
    <row r="23" spans="1:18" x14ac:dyDescent="0.2">
      <c r="A23" s="3" t="s">
        <v>236</v>
      </c>
      <c r="B23" s="51">
        <v>2335948</v>
      </c>
      <c r="C23" s="51">
        <v>261703</v>
      </c>
      <c r="D23" s="51">
        <v>155478</v>
      </c>
      <c r="E23" s="51">
        <v>39218</v>
      </c>
      <c r="F23" s="51">
        <v>105089</v>
      </c>
      <c r="G23" s="51">
        <v>83906</v>
      </c>
      <c r="H23" s="51">
        <v>20585.735000000001</v>
      </c>
      <c r="I23" s="51">
        <v>16089</v>
      </c>
      <c r="J23" s="51">
        <v>1926</v>
      </c>
      <c r="K23" s="51">
        <v>518</v>
      </c>
      <c r="L23" s="51" t="s">
        <v>5</v>
      </c>
      <c r="M23" s="51" t="s">
        <v>5</v>
      </c>
      <c r="N23" s="51">
        <v>33941</v>
      </c>
      <c r="O23" s="51">
        <v>9884</v>
      </c>
      <c r="P23" s="51">
        <v>2056</v>
      </c>
      <c r="Q23" s="51"/>
      <c r="R23" s="51">
        <v>413374</v>
      </c>
    </row>
    <row r="24" spans="1:18" x14ac:dyDescent="0.2">
      <c r="A24" s="3" t="s">
        <v>21</v>
      </c>
      <c r="B24" s="51">
        <v>31</v>
      </c>
      <c r="C24" s="51">
        <v>6</v>
      </c>
      <c r="D24" s="51">
        <v>34548</v>
      </c>
      <c r="E24" s="51">
        <v>9537</v>
      </c>
      <c r="F24" s="51">
        <v>23073</v>
      </c>
      <c r="G24" s="51">
        <v>20556</v>
      </c>
      <c r="H24" s="51">
        <v>33634.686000000002</v>
      </c>
      <c r="I24" s="51">
        <v>31072</v>
      </c>
      <c r="J24" s="51">
        <v>26705</v>
      </c>
      <c r="K24" s="51">
        <v>10131</v>
      </c>
      <c r="L24" s="51" t="s">
        <v>5</v>
      </c>
      <c r="M24" s="51">
        <v>78</v>
      </c>
      <c r="N24" s="51">
        <v>17410</v>
      </c>
      <c r="O24" s="51">
        <v>5378</v>
      </c>
      <c r="P24" s="51">
        <v>1174</v>
      </c>
      <c r="Q24" s="51"/>
      <c r="R24" s="51">
        <v>77932</v>
      </c>
    </row>
    <row r="25" spans="1:18" x14ac:dyDescent="0.2">
      <c r="A25" s="3" t="s">
        <v>44</v>
      </c>
      <c r="B25" s="51" t="s">
        <v>5</v>
      </c>
      <c r="C25" s="51" t="s">
        <v>5</v>
      </c>
      <c r="D25" s="51">
        <v>7389</v>
      </c>
      <c r="E25" s="51">
        <v>4437</v>
      </c>
      <c r="F25" s="51" t="s">
        <v>5</v>
      </c>
      <c r="G25" s="51" t="s">
        <v>5</v>
      </c>
      <c r="H25" s="51" t="s">
        <v>5</v>
      </c>
      <c r="I25" s="51" t="s">
        <v>5</v>
      </c>
      <c r="J25" s="51" t="s">
        <v>5</v>
      </c>
      <c r="K25" s="51" t="s">
        <v>5</v>
      </c>
      <c r="L25" s="51">
        <v>14</v>
      </c>
      <c r="M25" s="51">
        <v>1</v>
      </c>
      <c r="N25" s="51" t="s">
        <v>5</v>
      </c>
      <c r="O25" s="51" t="s">
        <v>5</v>
      </c>
      <c r="P25" s="51">
        <v>231</v>
      </c>
      <c r="Q25" s="51"/>
      <c r="R25" s="51">
        <v>4669</v>
      </c>
    </row>
    <row r="26" spans="1:18" x14ac:dyDescent="0.2">
      <c r="A26" s="3" t="s">
        <v>22</v>
      </c>
      <c r="B26" s="51">
        <v>464</v>
      </c>
      <c r="C26" s="51">
        <v>256</v>
      </c>
      <c r="D26" s="51">
        <v>17015</v>
      </c>
      <c r="E26" s="51">
        <v>9719</v>
      </c>
      <c r="F26" s="51" t="s">
        <v>5</v>
      </c>
      <c r="G26" s="51" t="s">
        <v>5</v>
      </c>
      <c r="H26" s="51">
        <v>1615.002</v>
      </c>
      <c r="I26" s="51">
        <v>2464</v>
      </c>
      <c r="J26" s="51">
        <v>33979</v>
      </c>
      <c r="K26" s="51">
        <v>413</v>
      </c>
      <c r="L26" s="51">
        <v>271</v>
      </c>
      <c r="M26" s="51">
        <v>462</v>
      </c>
      <c r="N26" s="51">
        <v>990</v>
      </c>
      <c r="O26" s="51">
        <v>705</v>
      </c>
      <c r="P26" s="51">
        <v>3308</v>
      </c>
      <c r="Q26" s="51"/>
      <c r="R26" s="51">
        <v>17327</v>
      </c>
    </row>
    <row r="27" spans="1:18" x14ac:dyDescent="0.2">
      <c r="A27" s="3" t="s">
        <v>24</v>
      </c>
      <c r="B27" s="51" t="s">
        <v>5</v>
      </c>
      <c r="C27" s="51" t="s">
        <v>5</v>
      </c>
      <c r="D27" s="51">
        <v>33</v>
      </c>
      <c r="E27" s="51">
        <v>18</v>
      </c>
      <c r="F27" s="51">
        <v>4549</v>
      </c>
      <c r="G27" s="51">
        <v>2596</v>
      </c>
      <c r="H27" s="51" t="s">
        <v>5</v>
      </c>
      <c r="I27" s="51" t="s">
        <v>5</v>
      </c>
      <c r="J27" s="51" t="s">
        <v>5</v>
      </c>
      <c r="K27" s="51" t="s">
        <v>5</v>
      </c>
      <c r="L27" s="51" t="s">
        <v>5</v>
      </c>
      <c r="M27" s="51" t="s">
        <v>5</v>
      </c>
      <c r="N27" s="51" t="s">
        <v>5</v>
      </c>
      <c r="O27" s="51" t="s">
        <v>5</v>
      </c>
      <c r="P27" s="51">
        <v>372</v>
      </c>
      <c r="Q27" s="51"/>
      <c r="R27" s="51">
        <v>2986</v>
      </c>
    </row>
    <row r="28" spans="1:18" x14ac:dyDescent="0.2">
      <c r="A28" s="3" t="s">
        <v>25</v>
      </c>
      <c r="B28" s="51" t="s">
        <v>5</v>
      </c>
      <c r="C28" s="51" t="s">
        <v>5</v>
      </c>
      <c r="D28" s="51">
        <v>1926</v>
      </c>
      <c r="E28" s="51">
        <v>1079</v>
      </c>
      <c r="F28" s="51" t="s">
        <v>5</v>
      </c>
      <c r="G28" s="51" t="s">
        <v>5</v>
      </c>
      <c r="H28" s="51">
        <v>177.83</v>
      </c>
      <c r="I28" s="51">
        <v>375</v>
      </c>
      <c r="J28" s="51">
        <v>19</v>
      </c>
      <c r="K28" s="51">
        <v>14</v>
      </c>
      <c r="L28" s="51">
        <v>49</v>
      </c>
      <c r="M28" s="51">
        <v>62</v>
      </c>
      <c r="N28" s="51">
        <v>161</v>
      </c>
      <c r="O28" s="51">
        <v>142</v>
      </c>
      <c r="P28" s="51">
        <v>4018</v>
      </c>
      <c r="Q28" s="51"/>
      <c r="R28" s="51">
        <v>5690</v>
      </c>
    </row>
    <row r="29" spans="1:18" x14ac:dyDescent="0.2">
      <c r="A29" s="3" t="s">
        <v>26</v>
      </c>
      <c r="B29" s="51" t="s">
        <v>5</v>
      </c>
      <c r="C29" s="51" t="s">
        <v>5</v>
      </c>
      <c r="D29" s="51">
        <v>37331</v>
      </c>
      <c r="E29" s="51">
        <v>21245</v>
      </c>
      <c r="F29" s="51">
        <v>5031</v>
      </c>
      <c r="G29" s="51">
        <v>4463</v>
      </c>
      <c r="H29" s="51">
        <v>45913.951000000001</v>
      </c>
      <c r="I29" s="51">
        <v>36285</v>
      </c>
      <c r="J29" s="51">
        <v>12190</v>
      </c>
      <c r="K29" s="51">
        <v>5721</v>
      </c>
      <c r="L29" s="51">
        <v>111</v>
      </c>
      <c r="M29" s="51">
        <v>1153</v>
      </c>
      <c r="N29" s="51">
        <v>89600</v>
      </c>
      <c r="O29" s="51">
        <v>31633</v>
      </c>
      <c r="P29" s="51">
        <v>3505</v>
      </c>
      <c r="Q29" s="51"/>
      <c r="R29" s="51">
        <v>104005</v>
      </c>
    </row>
    <row r="30" spans="1:18" x14ac:dyDescent="0.2">
      <c r="A30" s="3" t="s">
        <v>235</v>
      </c>
      <c r="B30" s="51">
        <v>132</v>
      </c>
      <c r="C30" s="51">
        <v>77</v>
      </c>
      <c r="D30" s="51">
        <v>87464</v>
      </c>
      <c r="E30" s="51">
        <v>10045</v>
      </c>
      <c r="F30" s="51" t="s">
        <v>5</v>
      </c>
      <c r="G30" s="51" t="s">
        <v>5</v>
      </c>
      <c r="H30" s="51">
        <v>95.602999999999994</v>
      </c>
      <c r="I30" s="51">
        <v>533</v>
      </c>
      <c r="J30" s="51">
        <v>86</v>
      </c>
      <c r="K30" s="51">
        <v>4</v>
      </c>
      <c r="L30" s="51">
        <v>1385</v>
      </c>
      <c r="M30" s="51">
        <v>166</v>
      </c>
      <c r="N30" s="51">
        <v>295</v>
      </c>
      <c r="O30" s="51">
        <v>139</v>
      </c>
      <c r="P30" s="51">
        <v>4747</v>
      </c>
      <c r="Q30" s="51"/>
      <c r="R30" s="51">
        <v>15711</v>
      </c>
    </row>
    <row r="31" spans="1:18" x14ac:dyDescent="0.2">
      <c r="A31" s="3" t="s">
        <v>28</v>
      </c>
      <c r="B31" s="51" t="s">
        <v>5</v>
      </c>
      <c r="C31" s="51" t="s">
        <v>5</v>
      </c>
      <c r="D31" s="51">
        <v>89058</v>
      </c>
      <c r="E31" s="51">
        <v>19629</v>
      </c>
      <c r="F31" s="51" t="s">
        <v>5</v>
      </c>
      <c r="G31" s="51" t="s">
        <v>5</v>
      </c>
      <c r="H31" s="51">
        <v>0.12</v>
      </c>
      <c r="I31" s="51" t="s">
        <v>5</v>
      </c>
      <c r="J31" s="51">
        <v>3075</v>
      </c>
      <c r="K31" s="51">
        <v>1016</v>
      </c>
      <c r="L31" s="51" t="s">
        <v>5</v>
      </c>
      <c r="M31" s="51" t="s">
        <v>5</v>
      </c>
      <c r="N31" s="51" t="s">
        <v>5</v>
      </c>
      <c r="O31" s="51" t="s">
        <v>5</v>
      </c>
      <c r="P31" s="51">
        <v>7063</v>
      </c>
      <c r="Q31" s="51"/>
      <c r="R31" s="51">
        <v>27708</v>
      </c>
    </row>
    <row r="32" spans="1:18" x14ac:dyDescent="0.2">
      <c r="A32" s="3" t="s">
        <v>29</v>
      </c>
      <c r="B32" s="51">
        <v>100</v>
      </c>
      <c r="C32" s="51">
        <v>13</v>
      </c>
      <c r="D32" s="51">
        <v>16171</v>
      </c>
      <c r="E32" s="51">
        <v>4652</v>
      </c>
      <c r="F32" s="51">
        <v>11564</v>
      </c>
      <c r="G32" s="51">
        <v>9593</v>
      </c>
      <c r="H32" s="51">
        <v>1297.33</v>
      </c>
      <c r="I32" s="51">
        <v>1092</v>
      </c>
      <c r="J32" s="51">
        <v>1226</v>
      </c>
      <c r="K32" s="51">
        <v>469</v>
      </c>
      <c r="L32" s="51" t="s">
        <v>5</v>
      </c>
      <c r="M32" s="51" t="s">
        <v>5</v>
      </c>
      <c r="N32" s="51" t="s">
        <v>5</v>
      </c>
      <c r="O32" s="51" t="s">
        <v>5</v>
      </c>
      <c r="P32" s="51">
        <v>2230</v>
      </c>
      <c r="Q32" s="51"/>
      <c r="R32" s="51">
        <v>18049</v>
      </c>
    </row>
    <row r="33" spans="1:19" x14ac:dyDescent="0.2">
      <c r="A33" s="3" t="s">
        <v>45</v>
      </c>
      <c r="B33" s="51">
        <v>10</v>
      </c>
      <c r="C33" s="51">
        <v>1</v>
      </c>
      <c r="D33" s="51">
        <v>546</v>
      </c>
      <c r="E33" s="51">
        <v>253</v>
      </c>
      <c r="F33" s="51" t="s">
        <v>5</v>
      </c>
      <c r="G33" s="51" t="s">
        <v>5</v>
      </c>
      <c r="H33" s="51">
        <v>26.431000000000001</v>
      </c>
      <c r="I33" s="51">
        <v>117</v>
      </c>
      <c r="J33" s="51" t="s">
        <v>5</v>
      </c>
      <c r="K33" s="51" t="s">
        <v>5</v>
      </c>
      <c r="L33" s="51">
        <v>69</v>
      </c>
      <c r="M33" s="51">
        <v>92</v>
      </c>
      <c r="N33" s="51">
        <v>1</v>
      </c>
      <c r="O33" s="51">
        <v>2</v>
      </c>
      <c r="P33" s="51">
        <v>3374</v>
      </c>
      <c r="Q33" s="51"/>
      <c r="R33" s="51">
        <v>3839</v>
      </c>
    </row>
    <row r="34" spans="1:19" x14ac:dyDescent="0.2">
      <c r="A34" s="3" t="s">
        <v>30</v>
      </c>
      <c r="B34" s="51" t="s">
        <v>5</v>
      </c>
      <c r="C34" s="51" t="s">
        <v>5</v>
      </c>
      <c r="D34" s="51">
        <v>31723</v>
      </c>
      <c r="E34" s="51">
        <v>8435</v>
      </c>
      <c r="F34" s="51">
        <v>4588</v>
      </c>
      <c r="G34" s="51">
        <v>3803</v>
      </c>
      <c r="H34" s="51">
        <v>1706.395</v>
      </c>
      <c r="I34" s="51">
        <v>1906</v>
      </c>
      <c r="J34" s="51">
        <v>1129</v>
      </c>
      <c r="K34" s="51">
        <v>453</v>
      </c>
      <c r="L34" s="51">
        <v>3</v>
      </c>
      <c r="M34" s="51">
        <v>2</v>
      </c>
      <c r="N34" s="51" t="s">
        <v>5</v>
      </c>
      <c r="O34" s="51" t="s">
        <v>5</v>
      </c>
      <c r="P34" s="51">
        <v>474</v>
      </c>
      <c r="Q34" s="51"/>
      <c r="R34" s="51">
        <v>15073</v>
      </c>
    </row>
    <row r="35" spans="1:19" x14ac:dyDescent="0.2">
      <c r="A35" s="3" t="s">
        <v>31</v>
      </c>
      <c r="B35" s="51">
        <v>185</v>
      </c>
      <c r="C35" s="51">
        <v>53</v>
      </c>
      <c r="D35" s="51">
        <v>7363</v>
      </c>
      <c r="E35" s="51">
        <v>3381</v>
      </c>
      <c r="F35" s="51">
        <v>54</v>
      </c>
      <c r="G35" s="51">
        <v>52</v>
      </c>
      <c r="H35" s="51" t="s">
        <v>5</v>
      </c>
      <c r="I35" s="51" t="s">
        <v>5</v>
      </c>
      <c r="J35" s="51" t="s">
        <v>5</v>
      </c>
      <c r="K35" s="51" t="s">
        <v>5</v>
      </c>
      <c r="L35" s="51" t="s">
        <v>5</v>
      </c>
      <c r="M35" s="51" t="s">
        <v>5</v>
      </c>
      <c r="N35" s="51">
        <v>1</v>
      </c>
      <c r="O35" s="51" t="s">
        <v>5</v>
      </c>
      <c r="P35" s="51">
        <v>8</v>
      </c>
      <c r="Q35" s="51"/>
      <c r="R35" s="51">
        <v>3494</v>
      </c>
    </row>
    <row r="36" spans="1:19" x14ac:dyDescent="0.2">
      <c r="A36" s="3" t="s">
        <v>32</v>
      </c>
      <c r="B36" s="51" t="s">
        <v>5</v>
      </c>
      <c r="C36" s="51" t="s">
        <v>5</v>
      </c>
      <c r="D36" s="51">
        <v>1806</v>
      </c>
      <c r="E36" s="51">
        <v>819</v>
      </c>
      <c r="F36" s="51" t="s">
        <v>5</v>
      </c>
      <c r="G36" s="51" t="s">
        <v>5</v>
      </c>
      <c r="H36" s="51">
        <v>2787.6170000000002</v>
      </c>
      <c r="I36" s="51">
        <v>1473</v>
      </c>
      <c r="J36" s="51" t="s">
        <v>5</v>
      </c>
      <c r="K36" s="51" t="s">
        <v>5</v>
      </c>
      <c r="L36" s="51" t="s">
        <v>5</v>
      </c>
      <c r="M36" s="51" t="s">
        <v>5</v>
      </c>
      <c r="N36" s="51" t="s">
        <v>5</v>
      </c>
      <c r="O36" s="51" t="s">
        <v>5</v>
      </c>
      <c r="P36" s="79" t="s">
        <v>5</v>
      </c>
      <c r="Q36" s="51"/>
      <c r="R36" s="51">
        <v>2292</v>
      </c>
    </row>
    <row r="37" spans="1:19" x14ac:dyDescent="0.2">
      <c r="A37" s="3" t="s">
        <v>34</v>
      </c>
      <c r="B37" s="51">
        <v>67964</v>
      </c>
      <c r="C37" s="51">
        <v>9116</v>
      </c>
      <c r="D37" s="51">
        <v>88416</v>
      </c>
      <c r="E37" s="51">
        <v>26876</v>
      </c>
      <c r="F37" s="51">
        <v>32867</v>
      </c>
      <c r="G37" s="51">
        <v>22238</v>
      </c>
      <c r="H37" s="51">
        <v>14962.535</v>
      </c>
      <c r="I37" s="51">
        <v>13353</v>
      </c>
      <c r="J37" s="51">
        <v>8127</v>
      </c>
      <c r="K37" s="51">
        <v>3198</v>
      </c>
      <c r="L37" s="51">
        <v>38</v>
      </c>
      <c r="M37" s="51">
        <v>91</v>
      </c>
      <c r="N37" s="51">
        <v>14258</v>
      </c>
      <c r="O37" s="51">
        <v>4233</v>
      </c>
      <c r="P37" s="51">
        <v>458</v>
      </c>
      <c r="Q37" s="51"/>
      <c r="R37" s="51">
        <v>79563</v>
      </c>
    </row>
    <row r="38" spans="1:19" x14ac:dyDescent="0.2">
      <c r="A38" s="3" t="s">
        <v>35</v>
      </c>
      <c r="B38" s="51">
        <v>34901</v>
      </c>
      <c r="C38" s="51">
        <v>4625</v>
      </c>
      <c r="D38" s="51">
        <v>135521</v>
      </c>
      <c r="E38" s="51">
        <v>32575</v>
      </c>
      <c r="F38" s="51">
        <v>17083</v>
      </c>
      <c r="G38" s="51">
        <v>15358</v>
      </c>
      <c r="H38" s="51">
        <v>10105.493</v>
      </c>
      <c r="I38" s="51">
        <v>10582</v>
      </c>
      <c r="J38" s="51">
        <v>3060</v>
      </c>
      <c r="K38" s="51">
        <v>1393</v>
      </c>
      <c r="L38" s="51" t="s">
        <v>5</v>
      </c>
      <c r="M38" s="51" t="s">
        <v>5</v>
      </c>
      <c r="N38" s="51">
        <v>372</v>
      </c>
      <c r="O38" s="51">
        <v>60</v>
      </c>
      <c r="P38" s="51">
        <v>9291</v>
      </c>
      <c r="Q38" s="51"/>
      <c r="R38" s="51">
        <v>73884</v>
      </c>
    </row>
    <row r="39" spans="1:19" x14ac:dyDescent="0.2">
      <c r="A39" s="3" t="s">
        <v>36</v>
      </c>
      <c r="B39" s="51" t="s">
        <v>5</v>
      </c>
      <c r="C39" s="51" t="s">
        <v>5</v>
      </c>
      <c r="D39" s="51">
        <v>7105</v>
      </c>
      <c r="E39" s="51">
        <v>1963</v>
      </c>
      <c r="F39" s="51" t="s">
        <v>5</v>
      </c>
      <c r="G39" s="51" t="s">
        <v>5</v>
      </c>
      <c r="H39" s="51">
        <v>17.440999999999999</v>
      </c>
      <c r="I39" s="51">
        <v>107</v>
      </c>
      <c r="J39" s="51">
        <v>11</v>
      </c>
      <c r="K39" s="51">
        <v>4</v>
      </c>
      <c r="L39" s="51">
        <v>187</v>
      </c>
      <c r="M39" s="51">
        <v>143</v>
      </c>
      <c r="N39" s="51">
        <v>132</v>
      </c>
      <c r="O39" s="51">
        <v>182</v>
      </c>
      <c r="P39" s="51">
        <v>1855</v>
      </c>
      <c r="Q39" s="51"/>
      <c r="R39" s="51">
        <v>4254</v>
      </c>
    </row>
    <row r="40" spans="1:19" x14ac:dyDescent="0.2">
      <c r="A40" s="3" t="s">
        <v>37</v>
      </c>
      <c r="B40" s="51" t="s">
        <v>5</v>
      </c>
      <c r="C40" s="51" t="s">
        <v>5</v>
      </c>
      <c r="D40" s="51">
        <v>17381</v>
      </c>
      <c r="E40" s="51">
        <v>3970</v>
      </c>
      <c r="F40" s="51" t="s">
        <v>5</v>
      </c>
      <c r="G40" s="51" t="s">
        <v>5</v>
      </c>
      <c r="H40" s="51">
        <v>0.27</v>
      </c>
      <c r="I40" s="51">
        <v>1</v>
      </c>
      <c r="J40" s="51" t="s">
        <v>5</v>
      </c>
      <c r="K40" s="51" t="s">
        <v>5</v>
      </c>
      <c r="L40" s="51" t="s">
        <v>5</v>
      </c>
      <c r="M40" s="51" t="s">
        <v>5</v>
      </c>
      <c r="N40" s="51" t="s">
        <v>5</v>
      </c>
      <c r="O40" s="51" t="s">
        <v>5</v>
      </c>
      <c r="P40" s="51">
        <v>9298</v>
      </c>
      <c r="Q40" s="51"/>
      <c r="R40" s="51">
        <v>13269</v>
      </c>
    </row>
    <row r="41" spans="1:19" x14ac:dyDescent="0.2">
      <c r="A41" s="3" t="s">
        <v>202</v>
      </c>
      <c r="B41" s="51" t="s">
        <v>5</v>
      </c>
      <c r="C41" s="51" t="s">
        <v>5</v>
      </c>
      <c r="D41" s="51">
        <v>165499</v>
      </c>
      <c r="E41" s="51">
        <v>127183</v>
      </c>
      <c r="F41" s="51">
        <v>20</v>
      </c>
      <c r="G41" s="51">
        <v>13</v>
      </c>
      <c r="H41" s="51">
        <v>7835.8770000000004</v>
      </c>
      <c r="I41" s="51">
        <v>6706</v>
      </c>
      <c r="J41" s="51">
        <v>37454</v>
      </c>
      <c r="K41" s="51">
        <v>13155</v>
      </c>
      <c r="L41" s="51">
        <v>65</v>
      </c>
      <c r="M41" s="51">
        <v>134</v>
      </c>
      <c r="N41" s="51">
        <v>1069</v>
      </c>
      <c r="O41" s="51">
        <v>565</v>
      </c>
      <c r="P41" s="51">
        <v>34786</v>
      </c>
      <c r="Q41" s="51"/>
      <c r="R41" s="51">
        <v>182542</v>
      </c>
    </row>
    <row r="42" spans="1:19" x14ac:dyDescent="0.2">
      <c r="A42" s="3" t="s">
        <v>234</v>
      </c>
      <c r="B42" s="51">
        <v>14203</v>
      </c>
      <c r="C42" s="51">
        <v>2502</v>
      </c>
      <c r="D42" s="51">
        <v>184354</v>
      </c>
      <c r="E42" s="51">
        <v>49623</v>
      </c>
      <c r="F42" s="51">
        <v>4812</v>
      </c>
      <c r="G42" s="51">
        <v>3137</v>
      </c>
      <c r="H42" s="51">
        <v>2573.3110000000001</v>
      </c>
      <c r="I42" s="51">
        <v>1957</v>
      </c>
      <c r="J42" s="51">
        <v>45022</v>
      </c>
      <c r="K42" s="51">
        <v>17791</v>
      </c>
      <c r="L42" s="51" t="s">
        <v>5</v>
      </c>
      <c r="M42" s="51" t="s">
        <v>5</v>
      </c>
      <c r="N42" s="51" t="s">
        <v>5</v>
      </c>
      <c r="O42" s="51" t="s">
        <v>5</v>
      </c>
      <c r="P42" s="51">
        <v>828</v>
      </c>
      <c r="Q42" s="51"/>
      <c r="R42" s="51">
        <v>75838</v>
      </c>
    </row>
    <row r="43" spans="1:19" x14ac:dyDescent="0.2">
      <c r="A43" s="3" t="s">
        <v>228</v>
      </c>
      <c r="B43" s="51">
        <v>19739</v>
      </c>
      <c r="C43" s="51">
        <v>2853</v>
      </c>
      <c r="D43" s="51">
        <v>50696</v>
      </c>
      <c r="E43" s="51">
        <v>19210</v>
      </c>
      <c r="F43" s="51">
        <v>1363</v>
      </c>
      <c r="G43" s="51">
        <v>1016</v>
      </c>
      <c r="H43" s="51">
        <v>2383.0479999999998</v>
      </c>
      <c r="I43" s="51">
        <v>2522</v>
      </c>
      <c r="J43" s="51">
        <v>4666</v>
      </c>
      <c r="K43" s="51">
        <v>2153</v>
      </c>
      <c r="L43" s="51">
        <v>2280</v>
      </c>
      <c r="M43" s="51">
        <v>597</v>
      </c>
      <c r="N43" s="51">
        <v>823</v>
      </c>
      <c r="O43" s="51">
        <v>553</v>
      </c>
      <c r="P43" s="51">
        <v>17525</v>
      </c>
      <c r="Q43" s="51"/>
      <c r="R43" s="51">
        <v>46429</v>
      </c>
    </row>
    <row r="44" spans="1:19" x14ac:dyDescent="0.2">
      <c r="A44" s="27" t="s">
        <v>41</v>
      </c>
      <c r="B44" s="53">
        <v>12966198</v>
      </c>
      <c r="C44" s="53">
        <v>1481905</v>
      </c>
      <c r="D44" s="53">
        <v>2046634</v>
      </c>
      <c r="E44" s="53">
        <v>762976</v>
      </c>
      <c r="F44" s="53">
        <v>828148</v>
      </c>
      <c r="G44" s="53">
        <v>565040</v>
      </c>
      <c r="H44" s="53">
        <v>377285.83799999999</v>
      </c>
      <c r="I44" s="53">
        <v>376326</v>
      </c>
      <c r="J44" s="53">
        <v>609683</v>
      </c>
      <c r="K44" s="53">
        <v>248697</v>
      </c>
      <c r="L44" s="53">
        <v>103544</v>
      </c>
      <c r="M44" s="53">
        <v>143768</v>
      </c>
      <c r="N44" s="53">
        <v>241385</v>
      </c>
      <c r="O44" s="53">
        <v>101307</v>
      </c>
      <c r="P44" s="54">
        <v>597577</v>
      </c>
      <c r="Q44" s="80" t="s">
        <v>360</v>
      </c>
      <c r="R44" s="54">
        <v>4277596</v>
      </c>
      <c r="S44" s="81" t="s">
        <v>360</v>
      </c>
    </row>
    <row r="45" spans="1:19" x14ac:dyDescent="0.2">
      <c r="R45" s="55"/>
    </row>
    <row r="46" spans="1:19" x14ac:dyDescent="0.2">
      <c r="A46" s="5" t="s">
        <v>54</v>
      </c>
    </row>
    <row r="47" spans="1:19" x14ac:dyDescent="0.2">
      <c r="A47" s="31" t="s">
        <v>229</v>
      </c>
    </row>
    <row r="48" spans="1:19" x14ac:dyDescent="0.2">
      <c r="A48" s="6"/>
    </row>
    <row r="49" spans="1:1" x14ac:dyDescent="0.2">
      <c r="A49" s="2" t="s">
        <v>53</v>
      </c>
    </row>
    <row r="50" spans="1:1" x14ac:dyDescent="0.2">
      <c r="A50" s="3" t="s">
        <v>62</v>
      </c>
    </row>
    <row r="51" spans="1:1" x14ac:dyDescent="0.2">
      <c r="A51" s="3" t="s">
        <v>75</v>
      </c>
    </row>
    <row r="52" spans="1:1" x14ac:dyDescent="0.2">
      <c r="A52" s="3" t="s">
        <v>63</v>
      </c>
    </row>
    <row r="53" spans="1:1" x14ac:dyDescent="0.2">
      <c r="A53" s="3" t="s">
        <v>224</v>
      </c>
    </row>
    <row r="54" spans="1:1" x14ac:dyDescent="0.2">
      <c r="A54" s="3" t="s">
        <v>210</v>
      </c>
    </row>
    <row r="55" spans="1:1" x14ac:dyDescent="0.2">
      <c r="A55" s="3" t="s">
        <v>211</v>
      </c>
    </row>
    <row r="56" spans="1:1" x14ac:dyDescent="0.2">
      <c r="A56" s="3" t="s">
        <v>225</v>
      </c>
    </row>
    <row r="57" spans="1:1" x14ac:dyDescent="0.2">
      <c r="A57" s="3" t="s">
        <v>213</v>
      </c>
    </row>
    <row r="58" spans="1:1" x14ac:dyDescent="0.2">
      <c r="A58" s="3"/>
    </row>
    <row r="59" spans="1:1" x14ac:dyDescent="0.2">
      <c r="A59" s="7" t="s">
        <v>226</v>
      </c>
    </row>
    <row r="60" spans="1:1" x14ac:dyDescent="0.2">
      <c r="A60" s="6" t="s">
        <v>220</v>
      </c>
    </row>
    <row r="61" spans="1:1" x14ac:dyDescent="0.2">
      <c r="A61" s="4" t="s">
        <v>221</v>
      </c>
    </row>
    <row r="62" spans="1:1" x14ac:dyDescent="0.2">
      <c r="A62" s="3" t="s">
        <v>222</v>
      </c>
    </row>
  </sheetData>
  <mergeCells count="8">
    <mergeCell ref="L3:M3"/>
    <mergeCell ref="N3:O3"/>
    <mergeCell ref="A3:A5"/>
    <mergeCell ref="B3:C3"/>
    <mergeCell ref="D3:E3"/>
    <mergeCell ref="F3:G3"/>
    <mergeCell ref="H3:I3"/>
    <mergeCell ref="J3:K3"/>
  </mergeCells>
  <pageMargins left="0.75" right="0.75" top="1" bottom="1" header="0.5" footer="0.5"/>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Technical Notes</vt:lpstr>
      <vt:lpstr>June 2018p</vt:lpstr>
      <vt:lpstr>June 2017</vt:lpstr>
      <vt:lpstr>June 2016</vt:lpstr>
      <vt:lpstr>June 2015</vt:lpstr>
      <vt:lpstr>June 2014</vt:lpstr>
      <vt:lpstr>June 2013</vt:lpstr>
      <vt:lpstr>June 2012</vt:lpstr>
      <vt:lpstr>June 2011</vt:lpstr>
      <vt:lpstr>June 2010</vt:lpstr>
      <vt:lpstr>June 2009</vt:lpstr>
      <vt:lpstr>June 2008</vt:lpstr>
      <vt:lpstr>June 2007</vt:lpstr>
      <vt:lpstr>June 2006</vt:lpstr>
      <vt:lpstr>June 2005</vt:lpstr>
      <vt:lpstr>June 2004</vt:lpstr>
      <vt:lpstr>June 2003</vt:lpstr>
      <vt:lpstr>June 2002</vt:lpstr>
      <vt:lpstr>June 2001</vt:lpstr>
      <vt:lpstr>June 2000</vt:lpstr>
      <vt:lpstr>June 1999</vt:lpstr>
      <vt:lpstr>June 1998</vt:lpstr>
      <vt:lpstr>June 1997</vt:lpstr>
      <vt:lpstr>June 1996</vt:lpstr>
      <vt:lpstr>'June 2011'!Print_Area</vt:lpstr>
      <vt:lpstr>'June 2012'!Print_Area</vt:lpstr>
      <vt:lpstr>'June 2013'!Print_Area</vt:lpstr>
      <vt:lpstr>'June 2014'!Print_Area</vt:lpstr>
    </vt:vector>
  </TitlesOfParts>
  <Company>Ministry for Primary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Exports of forestry products from New Zealand by main countries of destination for the year ended June 2016</dc:title>
  <dc:creator>Jonathan Flockton</dc:creator>
  <cp:lastModifiedBy>Marijke Van Maren</cp:lastModifiedBy>
  <cp:lastPrinted>2009-08-10T21:17:41Z</cp:lastPrinted>
  <dcterms:created xsi:type="dcterms:W3CDTF">2006-08-31T00:00:19Z</dcterms:created>
  <dcterms:modified xsi:type="dcterms:W3CDTF">2021-04-18T23:03:43Z</dcterms:modified>
</cp:coreProperties>
</file>